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tables/table5.xml" ContentType="application/vnd.openxmlformats-officedocument.spreadsheetml.table+xml"/>
  <Override PartName="/xl/drawings/drawing8.xml" ContentType="application/vnd.openxmlformats-officedocument.drawing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tables/table7.xml" ContentType="application/vnd.openxmlformats-officedocument.spreadsheetml.table+xml"/>
  <Override PartName="/xl/drawings/drawing10.xml" ContentType="application/vnd.openxmlformats-officedocument.drawing+xml"/>
  <Override PartName="/xl/tables/table8.xml" ContentType="application/vnd.openxmlformats-officedocument.spreadsheetml.table+xml"/>
  <Override PartName="/xl/drawings/drawing11.xml" ContentType="application/vnd.openxmlformats-officedocument.drawing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drawings/drawing13.xml" ContentType="application/vnd.openxmlformats-officedocument.drawing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Fund\Rooyesh Fund\صندوق رویش همراه سرمایه\گزارش پرتفوی ماهانه\1404-10-30\"/>
    </mc:Choice>
  </mc:AlternateContent>
  <xr:revisionPtr revIDLastSave="0" documentId="13_ncr:1_{2E0EAB00-88A1-4A4D-A4CF-1D07ED6FA79D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1" sheetId="16" r:id="rId1"/>
    <sheet name=" سهام" sheetId="1" r:id="rId2"/>
    <sheet name="اوراق مشتقه" sheetId="29" r:id="rId3"/>
    <sheet name="واحدهای صندوق" sheetId="26" r:id="rId4"/>
    <sheet name="درآمدها" sheetId="11" r:id="rId5"/>
    <sheet name="سپرده" sheetId="2" r:id="rId6"/>
    <sheet name="درآمد سود سهام" sheetId="12" r:id="rId7"/>
    <sheet name="سود سپرده بانکی" sheetId="24" r:id="rId8"/>
    <sheet name="درآمد ناشی ازفروش" sheetId="15" r:id="rId9"/>
    <sheet name="درآمد ناشی از تغییر قیمت اوراق " sheetId="14" r:id="rId10"/>
    <sheet name="درآمد سرمایه گذاری در سهام" sheetId="5" r:id="rId11"/>
    <sheet name="درآمد سرمایه گذاری در اوراق بها" sheetId="6" r:id="rId12"/>
    <sheet name="درآمد سرمایه گذاری در صندوق" sheetId="27" r:id="rId13"/>
    <sheet name="درآمد سپرده بانکی" sheetId="7" r:id="rId14"/>
    <sheet name="سایر درآمدها" sheetId="8" r:id="rId15"/>
  </sheets>
  <definedNames>
    <definedName name="_xlnm.Print_Area" localSheetId="1">' سهام'!$A$1:$M$61</definedName>
    <definedName name="_xlnm.Print_Area" localSheetId="13">'درآمد سپرده بانکی'!$A$1:$F$10</definedName>
    <definedName name="_xlnm.Print_Area" localSheetId="11">'درآمد سرمایه گذاری در اوراق بها'!$A$1:$I$10</definedName>
    <definedName name="_xlnm.Print_Area" localSheetId="10">'درآمد سرمایه گذاری در سهام'!$A$1:$K$122</definedName>
    <definedName name="_xlnm.Print_Area" localSheetId="12">'درآمد سرمایه گذاری در صندوق'!$A$1:$K$10</definedName>
    <definedName name="_xlnm.Print_Area" localSheetId="6">'درآمد سود سهام'!$A$1:$J$9</definedName>
    <definedName name="_xlnm.Print_Area" localSheetId="9">'درآمد ناشی از تغییر قیمت اوراق '!$A$1:$I$85</definedName>
    <definedName name="_xlnm.Print_Area" localSheetId="8">'درآمد ناشی ازفروش'!$A$1:$I$110</definedName>
    <definedName name="_xlnm.Print_Area" localSheetId="4">درآمدها!$A$1:$E$12</definedName>
    <definedName name="_xlnm.Print_Area" localSheetId="14">'سایر درآمدها'!$A$1:$C$10</definedName>
    <definedName name="_xlnm.Print_Area" localSheetId="5">سپرده!$A$1:$J$12</definedName>
    <definedName name="_xlnm.Print_Area" localSheetId="7">'سود سپرده بانکی'!$A$1:$G$9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5" l="1"/>
  <c r="J34" i="5"/>
  <c r="J30" i="5"/>
  <c r="I122" i="5"/>
  <c r="E11" i="5"/>
  <c r="D122" i="5"/>
  <c r="G122" i="5"/>
  <c r="H122" i="5"/>
  <c r="K50" i="15"/>
  <c r="K59" i="15"/>
  <c r="K71" i="15"/>
  <c r="K83" i="15"/>
  <c r="K95" i="15"/>
  <c r="J65" i="15"/>
  <c r="J77" i="15"/>
  <c r="J89" i="15"/>
  <c r="J101" i="15"/>
  <c r="J48" i="15"/>
  <c r="J54" i="15"/>
  <c r="J60" i="15"/>
  <c r="G8" i="24"/>
  <c r="G7" i="24"/>
  <c r="I7" i="24" s="1"/>
  <c r="D8" i="24"/>
  <c r="D7" i="24"/>
  <c r="H7" i="24" s="1"/>
  <c r="M60" i="1"/>
  <c r="C85" i="14"/>
  <c r="D85" i="14"/>
  <c r="G85" i="14"/>
  <c r="H85" i="14"/>
  <c r="C10" i="8"/>
  <c r="C11" i="11" s="1"/>
  <c r="B10" i="8"/>
  <c r="E10" i="7"/>
  <c r="C10" i="11" s="1"/>
  <c r="C10" i="7"/>
  <c r="B10" i="27"/>
  <c r="C10" i="27"/>
  <c r="G10" i="27"/>
  <c r="H10" i="27"/>
  <c r="I10" i="27"/>
  <c r="J10" i="27"/>
  <c r="C8" i="11" s="1"/>
  <c r="E8" i="11" s="1"/>
  <c r="D10" i="27"/>
  <c r="E10" i="27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1" i="5"/>
  <c r="J32" i="5"/>
  <c r="J33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1" i="5"/>
  <c r="C122" i="5"/>
  <c r="B122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I10" i="6"/>
  <c r="C9" i="11" s="1"/>
  <c r="H10" i="6"/>
  <c r="G10" i="6"/>
  <c r="F10" i="6"/>
  <c r="E10" i="6"/>
  <c r="D10" i="6"/>
  <c r="B10" i="6"/>
  <c r="C10" i="6"/>
  <c r="I83" i="14"/>
  <c r="I84" i="14"/>
  <c r="I81" i="14"/>
  <c r="I82" i="14"/>
  <c r="I78" i="14"/>
  <c r="I79" i="14"/>
  <c r="I80" i="14"/>
  <c r="I69" i="14"/>
  <c r="I70" i="14"/>
  <c r="I71" i="14"/>
  <c r="I72" i="14"/>
  <c r="I73" i="14"/>
  <c r="I74" i="14"/>
  <c r="I75" i="14"/>
  <c r="I76" i="14"/>
  <c r="I77" i="14"/>
  <c r="I66" i="14"/>
  <c r="I67" i="14"/>
  <c r="I68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50" i="14"/>
  <c r="I51" i="14"/>
  <c r="I52" i="14"/>
  <c r="I5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7" i="14"/>
  <c r="I85" i="14" s="1"/>
  <c r="E83" i="14"/>
  <c r="E84" i="14"/>
  <c r="E81" i="14"/>
  <c r="E82" i="14"/>
  <c r="E78" i="14"/>
  <c r="E79" i="14"/>
  <c r="E80" i="14"/>
  <c r="E69" i="14"/>
  <c r="E70" i="14"/>
  <c r="E71" i="14"/>
  <c r="E72" i="14"/>
  <c r="E73" i="14"/>
  <c r="E74" i="14"/>
  <c r="E75" i="14"/>
  <c r="E76" i="14"/>
  <c r="E77" i="14"/>
  <c r="E66" i="14"/>
  <c r="E67" i="14"/>
  <c r="E68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50" i="14"/>
  <c r="E51" i="14"/>
  <c r="E52" i="14"/>
  <c r="E5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7" i="14"/>
  <c r="E85" i="14" s="1"/>
  <c r="C110" i="15"/>
  <c r="D110" i="15"/>
  <c r="G110" i="15"/>
  <c r="H110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K48" i="15" s="1"/>
  <c r="I49" i="15"/>
  <c r="K49" i="15" s="1"/>
  <c r="I50" i="15"/>
  <c r="I51" i="15"/>
  <c r="K51" i="15" s="1"/>
  <c r="I52" i="15"/>
  <c r="K52" i="15" s="1"/>
  <c r="I53" i="15"/>
  <c r="K53" i="15" s="1"/>
  <c r="I54" i="15"/>
  <c r="K54" i="15" s="1"/>
  <c r="I55" i="15"/>
  <c r="K55" i="15" s="1"/>
  <c r="I56" i="15"/>
  <c r="K56" i="15" s="1"/>
  <c r="I57" i="15"/>
  <c r="K57" i="15" s="1"/>
  <c r="I58" i="15"/>
  <c r="K58" i="15" s="1"/>
  <c r="I59" i="15"/>
  <c r="I60" i="15"/>
  <c r="K60" i="15" s="1"/>
  <c r="I61" i="15"/>
  <c r="K61" i="15" s="1"/>
  <c r="I62" i="15"/>
  <c r="K62" i="15" s="1"/>
  <c r="I63" i="15"/>
  <c r="K63" i="15" s="1"/>
  <c r="I64" i="15"/>
  <c r="K64" i="15" s="1"/>
  <c r="I65" i="15"/>
  <c r="K65" i="15" s="1"/>
  <c r="I66" i="15"/>
  <c r="K66" i="15" s="1"/>
  <c r="I67" i="15"/>
  <c r="K67" i="15" s="1"/>
  <c r="I68" i="15"/>
  <c r="K68" i="15" s="1"/>
  <c r="I69" i="15"/>
  <c r="K69" i="15" s="1"/>
  <c r="I70" i="15"/>
  <c r="K70" i="15" s="1"/>
  <c r="I71" i="15"/>
  <c r="I72" i="15"/>
  <c r="K72" i="15" s="1"/>
  <c r="I73" i="15"/>
  <c r="K73" i="15" s="1"/>
  <c r="I74" i="15"/>
  <c r="K74" i="15" s="1"/>
  <c r="I75" i="15"/>
  <c r="K75" i="15" s="1"/>
  <c r="I76" i="15"/>
  <c r="K76" i="15" s="1"/>
  <c r="I77" i="15"/>
  <c r="K77" i="15" s="1"/>
  <c r="I78" i="15"/>
  <c r="K78" i="15" s="1"/>
  <c r="I79" i="15"/>
  <c r="K79" i="15" s="1"/>
  <c r="I80" i="15"/>
  <c r="K80" i="15" s="1"/>
  <c r="I81" i="15"/>
  <c r="K81" i="15" s="1"/>
  <c r="I82" i="15"/>
  <c r="K82" i="15" s="1"/>
  <c r="I83" i="15"/>
  <c r="I84" i="15"/>
  <c r="K84" i="15" s="1"/>
  <c r="I85" i="15"/>
  <c r="K85" i="15" s="1"/>
  <c r="I86" i="15"/>
  <c r="K86" i="15" s="1"/>
  <c r="I87" i="15"/>
  <c r="K87" i="15" s="1"/>
  <c r="I88" i="15"/>
  <c r="K88" i="15" s="1"/>
  <c r="I89" i="15"/>
  <c r="K89" i="15" s="1"/>
  <c r="I90" i="15"/>
  <c r="K90" i="15" s="1"/>
  <c r="I91" i="15"/>
  <c r="K91" i="15" s="1"/>
  <c r="I92" i="15"/>
  <c r="K92" i="15" s="1"/>
  <c r="I93" i="15"/>
  <c r="K93" i="15" s="1"/>
  <c r="I94" i="15"/>
  <c r="K94" i="15" s="1"/>
  <c r="I95" i="15"/>
  <c r="I96" i="15"/>
  <c r="K96" i="15" s="1"/>
  <c r="I97" i="15"/>
  <c r="K97" i="15" s="1"/>
  <c r="I98" i="15"/>
  <c r="K98" i="15" s="1"/>
  <c r="I99" i="15"/>
  <c r="K99" i="15" s="1"/>
  <c r="I100" i="15"/>
  <c r="K100" i="15" s="1"/>
  <c r="I101" i="15"/>
  <c r="K101" i="15" s="1"/>
  <c r="I102" i="15"/>
  <c r="K102" i="15" s="1"/>
  <c r="I103" i="15"/>
  <c r="K103" i="15" s="1"/>
  <c r="I104" i="15"/>
  <c r="I105" i="15"/>
  <c r="I106" i="15"/>
  <c r="I107" i="15"/>
  <c r="I108" i="15"/>
  <c r="I109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J49" i="15" s="1"/>
  <c r="E50" i="15"/>
  <c r="J50" i="15" s="1"/>
  <c r="E51" i="15"/>
  <c r="J51" i="15" s="1"/>
  <c r="E52" i="15"/>
  <c r="J52" i="15" s="1"/>
  <c r="E53" i="15"/>
  <c r="J53" i="15" s="1"/>
  <c r="E54" i="15"/>
  <c r="E55" i="15"/>
  <c r="J55" i="15" s="1"/>
  <c r="E56" i="15"/>
  <c r="J56" i="15" s="1"/>
  <c r="E57" i="15"/>
  <c r="J57" i="15" s="1"/>
  <c r="E58" i="15"/>
  <c r="J58" i="15" s="1"/>
  <c r="E59" i="15"/>
  <c r="J59" i="15" s="1"/>
  <c r="E60" i="15"/>
  <c r="E61" i="15"/>
  <c r="J61" i="15" s="1"/>
  <c r="E62" i="15"/>
  <c r="J62" i="15" s="1"/>
  <c r="E63" i="15"/>
  <c r="J63" i="15" s="1"/>
  <c r="E64" i="15"/>
  <c r="J64" i="15" s="1"/>
  <c r="E65" i="15"/>
  <c r="E66" i="15"/>
  <c r="J66" i="15" s="1"/>
  <c r="E67" i="15"/>
  <c r="J67" i="15" s="1"/>
  <c r="E68" i="15"/>
  <c r="J68" i="15" s="1"/>
  <c r="E69" i="15"/>
  <c r="J69" i="15" s="1"/>
  <c r="E70" i="15"/>
  <c r="J70" i="15" s="1"/>
  <c r="E71" i="15"/>
  <c r="J71" i="15" s="1"/>
  <c r="E72" i="15"/>
  <c r="J72" i="15" s="1"/>
  <c r="E73" i="15"/>
  <c r="J73" i="15" s="1"/>
  <c r="E74" i="15"/>
  <c r="J74" i="15" s="1"/>
  <c r="E75" i="15"/>
  <c r="J75" i="15" s="1"/>
  <c r="E76" i="15"/>
  <c r="J76" i="15" s="1"/>
  <c r="E77" i="15"/>
  <c r="E78" i="15"/>
  <c r="J78" i="15" s="1"/>
  <c r="E79" i="15"/>
  <c r="J79" i="15" s="1"/>
  <c r="E80" i="15"/>
  <c r="J80" i="15" s="1"/>
  <c r="E81" i="15"/>
  <c r="J81" i="15" s="1"/>
  <c r="E82" i="15"/>
  <c r="J82" i="15" s="1"/>
  <c r="E83" i="15"/>
  <c r="J83" i="15" s="1"/>
  <c r="E84" i="15"/>
  <c r="J84" i="15" s="1"/>
  <c r="E85" i="15"/>
  <c r="J85" i="15" s="1"/>
  <c r="E86" i="15"/>
  <c r="J86" i="15" s="1"/>
  <c r="E87" i="15"/>
  <c r="J87" i="15" s="1"/>
  <c r="E88" i="15"/>
  <c r="J88" i="15" s="1"/>
  <c r="E89" i="15"/>
  <c r="E90" i="15"/>
  <c r="J90" i="15" s="1"/>
  <c r="E91" i="15"/>
  <c r="J91" i="15" s="1"/>
  <c r="E92" i="15"/>
  <c r="J92" i="15" s="1"/>
  <c r="E93" i="15"/>
  <c r="J93" i="15" s="1"/>
  <c r="E94" i="15"/>
  <c r="J94" i="15" s="1"/>
  <c r="E95" i="15"/>
  <c r="J95" i="15" s="1"/>
  <c r="E96" i="15"/>
  <c r="J96" i="15" s="1"/>
  <c r="E97" i="15"/>
  <c r="J97" i="15" s="1"/>
  <c r="E98" i="15"/>
  <c r="J98" i="15" s="1"/>
  <c r="E99" i="15"/>
  <c r="J99" i="15" s="1"/>
  <c r="E100" i="15"/>
  <c r="J100" i="15" s="1"/>
  <c r="E101" i="15"/>
  <c r="E102" i="15"/>
  <c r="J102" i="15" s="1"/>
  <c r="E103" i="15"/>
  <c r="J103" i="15" s="1"/>
  <c r="E104" i="15"/>
  <c r="J104" i="15" s="1"/>
  <c r="E105" i="15"/>
  <c r="J105" i="15" s="1"/>
  <c r="E106" i="15"/>
  <c r="J106" i="15" s="1"/>
  <c r="E107" i="15"/>
  <c r="J107" i="15" s="1"/>
  <c r="E108" i="15"/>
  <c r="J108" i="15" s="1"/>
  <c r="E109" i="15"/>
  <c r="J109" i="15" s="1"/>
  <c r="E7" i="15"/>
  <c r="E110" i="15" s="1"/>
  <c r="J110" i="15" s="1"/>
  <c r="E122" i="5" l="1"/>
  <c r="J122" i="5"/>
  <c r="C7" i="11" s="1"/>
  <c r="E7" i="11" s="1"/>
  <c r="F9" i="12"/>
  <c r="G9" i="12"/>
  <c r="H9" i="12"/>
  <c r="I9" i="12"/>
  <c r="J9" i="12"/>
  <c r="E9" i="11"/>
  <c r="E10" i="11"/>
  <c r="E11" i="11"/>
  <c r="H11" i="26"/>
  <c r="F11" i="26"/>
  <c r="M10" i="1"/>
  <c r="L61" i="1"/>
  <c r="K61" i="1"/>
  <c r="H61" i="1"/>
  <c r="F61" i="1"/>
  <c r="D61" i="1"/>
  <c r="C61" i="1"/>
  <c r="M58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9" i="1"/>
  <c r="I7" i="15"/>
  <c r="I110" i="15" s="1"/>
  <c r="M61" i="1" l="1"/>
  <c r="C12" i="11"/>
  <c r="F16" i="5" s="1"/>
  <c r="K37" i="5"/>
  <c r="K29" i="5"/>
  <c r="K67" i="5"/>
  <c r="F83" i="5"/>
  <c r="K56" i="5"/>
  <c r="F84" i="5"/>
  <c r="K69" i="5"/>
  <c r="F37" i="5"/>
  <c r="F75" i="5"/>
  <c r="F50" i="5"/>
  <c r="K35" i="5"/>
  <c r="F87" i="5"/>
  <c r="D8" i="11"/>
  <c r="E12" i="11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104" i="15"/>
  <c r="K105" i="15"/>
  <c r="K106" i="15"/>
  <c r="K107" i="15"/>
  <c r="K108" i="15"/>
  <c r="K109" i="15"/>
  <c r="K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7" i="15"/>
  <c r="E9" i="24"/>
  <c r="F9" i="24"/>
  <c r="I8" i="24"/>
  <c r="G9" i="24"/>
  <c r="D9" i="24"/>
  <c r="H8" i="24"/>
  <c r="C9" i="24"/>
  <c r="B9" i="24"/>
  <c r="I12" i="2"/>
  <c r="H12" i="2"/>
  <c r="G12" i="2"/>
  <c r="F12" i="2"/>
  <c r="K9" i="2"/>
  <c r="K10" i="2"/>
  <c r="K11" i="2"/>
  <c r="K8" i="2"/>
  <c r="J9" i="2"/>
  <c r="J10" i="2"/>
  <c r="J11" i="2"/>
  <c r="J8" i="2"/>
  <c r="K118" i="5" l="1"/>
  <c r="K55" i="5"/>
  <c r="K34" i="5"/>
  <c r="F46" i="5"/>
  <c r="D9" i="11"/>
  <c r="F49" i="5"/>
  <c r="K101" i="5"/>
  <c r="D7" i="11"/>
  <c r="K60" i="5"/>
  <c r="F55" i="5"/>
  <c r="I9" i="24"/>
  <c r="K85" i="5"/>
  <c r="K57" i="5"/>
  <c r="K13" i="5"/>
  <c r="K47" i="5"/>
  <c r="K80" i="5"/>
  <c r="K23" i="5"/>
  <c r="K94" i="5"/>
  <c r="F25" i="5"/>
  <c r="K45" i="5"/>
  <c r="K44" i="5"/>
  <c r="K31" i="5"/>
  <c r="F116" i="5"/>
  <c r="K72" i="5"/>
  <c r="F110" i="5"/>
  <c r="K82" i="5"/>
  <c r="K109" i="5"/>
  <c r="K33" i="5"/>
  <c r="K32" i="5"/>
  <c r="K19" i="5"/>
  <c r="F68" i="5"/>
  <c r="K36" i="5"/>
  <c r="F86" i="5"/>
  <c r="K70" i="5"/>
  <c r="K120" i="5"/>
  <c r="F120" i="5"/>
  <c r="F107" i="5"/>
  <c r="F106" i="5"/>
  <c r="K40" i="5"/>
  <c r="F111" i="5"/>
  <c r="F62" i="5"/>
  <c r="K58" i="5"/>
  <c r="K84" i="5"/>
  <c r="F96" i="5"/>
  <c r="F95" i="5"/>
  <c r="F58" i="5"/>
  <c r="F79" i="5"/>
  <c r="F38" i="5"/>
  <c r="F72" i="5"/>
  <c r="F34" i="5"/>
  <c r="F26" i="5"/>
  <c r="K54" i="5"/>
  <c r="K96" i="5"/>
  <c r="K117" i="5"/>
  <c r="F11" i="5"/>
  <c r="K18" i="5"/>
  <c r="K98" i="5"/>
  <c r="K22" i="5"/>
  <c r="F59" i="5"/>
  <c r="K107" i="5"/>
  <c r="F121" i="5"/>
  <c r="F39" i="5"/>
  <c r="F36" i="5"/>
  <c r="F35" i="5"/>
  <c r="K11" i="5"/>
  <c r="K95" i="5"/>
  <c r="F109" i="5"/>
  <c r="F24" i="5"/>
  <c r="K83" i="5"/>
  <c r="K48" i="5"/>
  <c r="F85" i="5"/>
  <c r="K105" i="5"/>
  <c r="F12" i="5"/>
  <c r="K115" i="5"/>
  <c r="F117" i="5"/>
  <c r="K50" i="5"/>
  <c r="F15" i="5"/>
  <c r="F99" i="5"/>
  <c r="K111" i="5"/>
  <c r="K71" i="5"/>
  <c r="K12" i="5"/>
  <c r="F61" i="5"/>
  <c r="K93" i="5"/>
  <c r="K116" i="5"/>
  <c r="K103" i="5"/>
  <c r="F57" i="5"/>
  <c r="F17" i="5"/>
  <c r="D11" i="11"/>
  <c r="F51" i="5"/>
  <c r="F98" i="5"/>
  <c r="F27" i="5"/>
  <c r="F97" i="5"/>
  <c r="K24" i="5"/>
  <c r="K21" i="5"/>
  <c r="K92" i="5"/>
  <c r="F47" i="5"/>
  <c r="F118" i="5"/>
  <c r="F21" i="5"/>
  <c r="K39" i="5"/>
  <c r="K15" i="5"/>
  <c r="D10" i="11"/>
  <c r="K119" i="5"/>
  <c r="F74" i="5"/>
  <c r="K106" i="5"/>
  <c r="F73" i="5"/>
  <c r="F63" i="5"/>
  <c r="F108" i="5"/>
  <c r="K68" i="5"/>
  <c r="F23" i="5"/>
  <c r="F94" i="5"/>
  <c r="K89" i="5"/>
  <c r="F78" i="5"/>
  <c r="F60" i="5"/>
  <c r="K20" i="5"/>
  <c r="K91" i="5"/>
  <c r="K90" i="5"/>
  <c r="K112" i="5"/>
  <c r="F89" i="5"/>
  <c r="K108" i="5"/>
  <c r="K59" i="5"/>
  <c r="F14" i="5"/>
  <c r="K46" i="5"/>
  <c r="F13" i="5"/>
  <c r="K81" i="5"/>
  <c r="F48" i="5"/>
  <c r="F119" i="5"/>
  <c r="K79" i="5"/>
  <c r="K66" i="5"/>
  <c r="K88" i="5"/>
  <c r="F65" i="5"/>
  <c r="K78" i="5"/>
  <c r="F33" i="5"/>
  <c r="K17" i="5"/>
  <c r="K100" i="5"/>
  <c r="F67" i="5"/>
  <c r="K27" i="5"/>
  <c r="K110" i="5"/>
  <c r="F77" i="5"/>
  <c r="K25" i="5"/>
  <c r="K114" i="5"/>
  <c r="F104" i="5"/>
  <c r="K76" i="5"/>
  <c r="F43" i="5"/>
  <c r="F114" i="5"/>
  <c r="K86" i="5"/>
  <c r="F53" i="5"/>
  <c r="F112" i="5"/>
  <c r="F82" i="5"/>
  <c r="K42" i="5"/>
  <c r="F45" i="5"/>
  <c r="F92" i="5"/>
  <c r="K64" i="5"/>
  <c r="F19" i="5"/>
  <c r="F102" i="5"/>
  <c r="K74" i="5"/>
  <c r="F41" i="5"/>
  <c r="F100" i="5"/>
  <c r="F70" i="5"/>
  <c r="K30" i="5"/>
  <c r="K113" i="5"/>
  <c r="F80" i="5"/>
  <c r="K52" i="5"/>
  <c r="F31" i="5"/>
  <c r="F90" i="5"/>
  <c r="K62" i="5"/>
  <c r="F29" i="5"/>
  <c r="F88" i="5"/>
  <c r="F76" i="5"/>
  <c r="F56" i="5"/>
  <c r="K28" i="5"/>
  <c r="K99" i="5"/>
  <c r="F66" i="5"/>
  <c r="K38" i="5"/>
  <c r="K121" i="5"/>
  <c r="F64" i="5"/>
  <c r="F105" i="5"/>
  <c r="K77" i="5"/>
  <c r="F44" i="5"/>
  <c r="K16" i="5"/>
  <c r="K87" i="5"/>
  <c r="F54" i="5"/>
  <c r="K26" i="5"/>
  <c r="K97" i="5"/>
  <c r="F52" i="5"/>
  <c r="F22" i="5"/>
  <c r="F93" i="5"/>
  <c r="K65" i="5"/>
  <c r="F32" i="5"/>
  <c r="F115" i="5"/>
  <c r="K75" i="5"/>
  <c r="F42" i="5"/>
  <c r="K14" i="5"/>
  <c r="K73" i="5"/>
  <c r="F40" i="5"/>
  <c r="K104" i="5"/>
  <c r="F71" i="5"/>
  <c r="K43" i="5"/>
  <c r="F9" i="27"/>
  <c r="F10" i="27" s="1"/>
  <c r="F81" i="5"/>
  <c r="K53" i="5"/>
  <c r="F20" i="5"/>
  <c r="F103" i="5"/>
  <c r="K63" i="5"/>
  <c r="F30" i="5"/>
  <c r="F113" i="5"/>
  <c r="K61" i="5"/>
  <c r="F28" i="5"/>
  <c r="K102" i="5"/>
  <c r="F69" i="5"/>
  <c r="K41" i="5"/>
  <c r="K9" i="27"/>
  <c r="K10" i="27" s="1"/>
  <c r="F91" i="5"/>
  <c r="K51" i="5"/>
  <c r="F18" i="5"/>
  <c r="F101" i="5"/>
  <c r="K49" i="5"/>
  <c r="K110" i="15"/>
  <c r="J12" i="2"/>
  <c r="H9" i="24"/>
  <c r="K12" i="2"/>
  <c r="D12" i="11" l="1"/>
  <c r="K122" i="5"/>
  <c r="F1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<sst xmlns="http://schemas.openxmlformats.org/spreadsheetml/2006/main" count="770" uniqueCount="246">
  <si>
    <t>صندوق سرمایه گذاری رویش همراه سرمایه</t>
  </si>
  <si>
    <t xml:space="preserve"> صندوق سرمایه گذاری رویش همراه سرمایه</t>
  </si>
  <si>
    <t xml:space="preserve">صورت وضعیت پرتفوی </t>
  </si>
  <si>
    <t>1- سرمایه گذاری ها</t>
  </si>
  <si>
    <t>1-1-سرمایه‌گذاری در سهام و حق تقدم سهام وصندوق‌های سرمایه‌گذاری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</si>
  <si>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</si>
  <si>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</si>
  <si>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</si>
  <si>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</si>
  <si>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</si>
  <si>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</si>
  <si>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</si>
  <si>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</si>
  <si>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</si>
  <si>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</si>
  <si>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</si>
  <si>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پتروشیمی نوری (نوری)</t>
  </si>
  <si>
    <t>آلومینای ایران (آلومینا)</t>
  </si>
  <si>
    <t>فولادخراسان (فخاس)</t>
  </si>
  <si>
    <t>سر. غدیر (وغدیر)</t>
  </si>
  <si>
    <t>پالایش نفت اصفهان (شپنا)</t>
  </si>
  <si>
    <t>سر. سپه (وسپه)</t>
  </si>
  <si>
    <t>پست بانک ایران (وپست)</t>
  </si>
  <si>
    <t>گسترش نفت و گاز پارسیان (پارسان)</t>
  </si>
  <si>
    <t>فولاد مبارکه اصفهان (فولاد)</t>
  </si>
  <si>
    <t>صنایع شیمیایی ایران (شیران)</t>
  </si>
  <si>
    <t>کویر تایر (پکویر)</t>
  </si>
  <si>
    <t>چادرملو (کچاد)</t>
  </si>
  <si>
    <t>بانک ملت (وبملت)</t>
  </si>
  <si>
    <t>گروه مپنا (رمپنا)</t>
  </si>
  <si>
    <t>پالایش نفت بندر عباس (شبندر)</t>
  </si>
  <si>
    <t>ملی صنایع مس ایران (فملی)</t>
  </si>
  <si>
    <t>صنایع پتروشیمی خلیج فارس (فارس)</t>
  </si>
  <si>
    <t>لنت ترمز (خلنت)</t>
  </si>
  <si>
    <t>مولد نیروگاهی تجارت فارس (بمولد)</t>
  </si>
  <si>
    <t>سر. صندوق بازنشستگی (وصندوق)</t>
  </si>
  <si>
    <t>سر. گروه توسعه ملی (وبانک)</t>
  </si>
  <si>
    <t>پتروشیمی شیراز (شیراز)</t>
  </si>
  <si>
    <t>سر. توسعه معادن و فلزات (ومعادن)</t>
  </si>
  <si>
    <t>گروه بهمن (خبهمن)</t>
  </si>
  <si>
    <t>مبین انرژی خلیج فارس (مبین)</t>
  </si>
  <si>
    <t>سیمان آبیک (سآبیک)</t>
  </si>
  <si>
    <t>سیمان فارس و خوزستان (سفارس)</t>
  </si>
  <si>
    <t>ارتباطات سیار (همراه)</t>
  </si>
  <si>
    <t>نفت ایرانول (شرانل)</t>
  </si>
  <si>
    <t>نفت بهران (شبهرن)</t>
  </si>
  <si>
    <t>مس باهنر (فباهنر)</t>
  </si>
  <si>
    <t>سر. نفت و گاز تامین (تاپیکو)</t>
  </si>
  <si>
    <t>همکاران سیستم (سیستم)</t>
  </si>
  <si>
    <t>نیروگاهی جهرم (بجهرم)</t>
  </si>
  <si>
    <t>سر. صدر تامین (تاصیکو)</t>
  </si>
  <si>
    <t>تامین سرمایه امین (امین)</t>
  </si>
  <si>
    <t>داروسازی دانا (ددانا)</t>
  </si>
  <si>
    <t>صنایع شیمیایی کیمیاگران امروز (شکام)</t>
  </si>
  <si>
    <t>تامین سرمایه خلیج فارس (تفارس)</t>
  </si>
  <si>
    <t>بین المللی توسعه صنایع و معادن غدیر (وکغدیر)</t>
  </si>
  <si>
    <t>نیان الکترونیک (نیان)</t>
  </si>
  <si>
    <t>نشاسته و گلوکز آردینه (آردینه)</t>
  </si>
  <si>
    <t>آترا زیست آرای (داترا)</t>
  </si>
  <si>
    <t>کیمیا کالای رازی (کیمازی)</t>
  </si>
  <si>
    <t>جمع</t>
  </si>
  <si>
    <t/>
  </si>
  <si>
    <t>نام سهام</t>
  </si>
  <si>
    <t>اسناد خزانه-م1-س.قوا03-060615 (اخزا301)</t>
  </si>
  <si>
    <t>نرخ سود علی الحساب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</si>
  <si>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</si>
  <si>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</si>
  <si>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</si>
  <si>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</si>
  <si>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</si>
  <si>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</si>
  <si>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</si>
  <si>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</si>
  <si>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</si>
  <si>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 xml:space="preserve">پارسیان 40109885570600 </t>
  </si>
  <si>
    <t>40109885570600</t>
  </si>
  <si>
    <t>سپرده سرمایه‌گذاری</t>
  </si>
  <si>
    <t>-</t>
  </si>
  <si>
    <t>پارسیان 20101410664603</t>
  </si>
  <si>
    <t>20101410664603</t>
  </si>
  <si>
    <t>جاری</t>
  </si>
  <si>
    <t>پارسیان 40109769147601</t>
  </si>
  <si>
    <t>40109769147601</t>
  </si>
  <si>
    <t>پارسیان 30102659466608</t>
  </si>
  <si>
    <t>30102659466608</t>
  </si>
  <si>
    <t xml:space="preserve">صورت وضعیت درآمدها 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</si>
  <si>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</si>
  <si>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</si>
  <si>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</si>
  <si>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</si>
  <si>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</si>
  <si>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</si>
  <si>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</si>
  <si>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</si>
  <si>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</si>
  <si>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</si>
  <si>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</si>
  <si>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</si>
  <si>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</si>
  <si>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درآمد سود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</si>
  <si>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</si>
  <si>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</si>
  <si>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</si>
  <si>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</si>
  <si>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</si>
  <si>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</si>
  <si>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</si>
  <si>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1404/07/20</t>
  </si>
  <si>
    <t>1404/07/30</t>
  </si>
  <si>
    <t xml:space="preserve">درآمد سود 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</si>
  <si>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</si>
  <si>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</si>
  <si>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</si>
  <si>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</si>
  <si>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</si>
  <si>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</si>
  <si>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پویا زرکان آق دره (فزر)</t>
  </si>
  <si>
    <t>گروه مالی مهرگان تامین پارس (مهرگان)</t>
  </si>
  <si>
    <t>سر. مس سرچشمه (سرچشمه)</t>
  </si>
  <si>
    <t>دارویی و نهاده های زاگرس دارو (دزاگرس)</t>
  </si>
  <si>
    <t>سر. دارویی تامین (تیپیکو)</t>
  </si>
  <si>
    <t>گسترش سوخت سبز زاگرس (شگستر)</t>
  </si>
  <si>
    <t>پارس مینو (غپینو)</t>
  </si>
  <si>
    <t>انتقال داده های آسیاتک (اسیاتک)</t>
  </si>
  <si>
    <t>سایپا (خساپا)</t>
  </si>
  <si>
    <t>سیمان شاهرود (سرود)</t>
  </si>
  <si>
    <t>کاشی حافظ (کحافظ)</t>
  </si>
  <si>
    <t>سر. تامین اجتماعی (شستا)</t>
  </si>
  <si>
    <t>بورس کالای ایران (کالا)</t>
  </si>
  <si>
    <t>ایران خودرو (خودرو)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</si>
  <si>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</si>
  <si>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</si>
  <si>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</si>
  <si>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</si>
  <si>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</si>
  <si>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</si>
  <si>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</si>
  <si>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</si>
  <si>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</si>
  <si>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</si>
  <si>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</si>
  <si>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</si>
  <si>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</si>
  <si>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</si>
  <si>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</si>
  <si>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</si>
  <si>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4-2-سایر درآمدها:</t>
  </si>
  <si>
    <t>تعدیل کارمزد کارگزاری</t>
  </si>
  <si>
    <t>جمع دارایی‌ها</t>
  </si>
  <si>
    <t>درصد به کل دارایی</t>
  </si>
  <si>
    <t>برای ماه منتهی به 1404/10/30</t>
  </si>
  <si>
    <t>1404/10/01</t>
  </si>
  <si>
    <t>1404/10/30</t>
  </si>
  <si>
    <t>بانک تجارت (وتجارت)</t>
  </si>
  <si>
    <t>بانک پارسیان (وپارس)</t>
  </si>
  <si>
    <t>پخش البرز (پخش)</t>
  </si>
  <si>
    <t>گل گهر (کگل)</t>
  </si>
  <si>
    <t>توسعه صنایع بهشهر (وبشهر)</t>
  </si>
  <si>
    <t>پتروشیمی قائد بصیر (شبصیر)</t>
  </si>
  <si>
    <t>پتروشیمی خراسان (خراسان)</t>
  </si>
  <si>
    <t>مخابرات ایران (اخابر)</t>
  </si>
  <si>
    <t>ذوب آهن اصفهان (ذوب)</t>
  </si>
  <si>
    <t>بانک صادرات ایران (وبصادر)</t>
  </si>
  <si>
    <t>کیسون (کیسون)</t>
  </si>
  <si>
    <t>پتروشیمی تندگویان (شگویا)</t>
  </si>
  <si>
    <t>پتروشیمی اروند (اروند)</t>
  </si>
  <si>
    <t>فرآورده های دامی ولبنی دالاهو (غانیزان)</t>
  </si>
  <si>
    <t>اختیارخ خساپا-500-1404/10/24 (ضسپا1040)</t>
  </si>
  <si>
    <t>اختیارخ وتجارت-500-1404/10/17 (ضجار1075)</t>
  </si>
  <si>
    <t>اختیارخ خساپا-500-1404/11/29 (ضسپا1138)</t>
  </si>
  <si>
    <t>اختیارخ خودرو-550-1404/12/06 (ضخود1250)</t>
  </si>
  <si>
    <t>اختیارخ فملی-12000-1404/11/01 (ضملی1413)</t>
  </si>
  <si>
    <t>1-1-سرمایه‌گذاری در واحدهای صندوق های سرمایه گذاری</t>
  </si>
  <si>
    <t>تعداد واحد</t>
  </si>
  <si>
    <t>خرید/صدور طی دوره</t>
  </si>
  <si>
    <t>فروش/ابطال طی دوره</t>
  </si>
  <si>
    <t>قیمت ابطال/بازار هر واحد</t>
  </si>
  <si>
    <t>آسمان دامون (دامون)</t>
  </si>
  <si>
    <t>درآمد حاصل از سرمایه­گذاری در واحدهای صندوق های سرمایه­گذاری</t>
  </si>
  <si>
    <t>5-2</t>
  </si>
  <si>
    <t>پارسیان 40109885570600</t>
  </si>
  <si>
    <t>برای ماه منتهی به  1404/10/30</t>
  </si>
  <si>
    <t>از ابتدای سال مالی تا 1404/10/30</t>
  </si>
  <si>
    <t>اختیارخ فملی-16000-1404/11/01 (ضملی1417)</t>
  </si>
  <si>
    <t>اختیارخ وبملت-1600-1404/11/21 (ضملت1189)</t>
  </si>
  <si>
    <t>اختیارخ شستا-1910-1404/11/08 (ضستا1147)</t>
  </si>
  <si>
    <t>اختیارخ شستا-1710-1404/11/08 (ضستا1145)</t>
  </si>
  <si>
    <t>اختیارخ اخابر-600-1404/11/21 (ضمخا1108)</t>
  </si>
  <si>
    <t>اختیارخ خودرو-600-1404/11/01 (ضخود1154)</t>
  </si>
  <si>
    <t>اختیارخ فولاد-3750-1404/11/08 (ضفلا1412)</t>
  </si>
  <si>
    <t>اختیارخ ذوب-400-1404/12/19 (ضذوب1218)</t>
  </si>
  <si>
    <t>اختیارخ خودرو-650-1404/12/06 (ضخود1252)</t>
  </si>
  <si>
    <t>اختیارخ وبصادر-650-1404/11/21 (ضصاد1168)</t>
  </si>
  <si>
    <t>اختیارخ خساپا-550-1404/11/29 (ضسپا1139)</t>
  </si>
  <si>
    <t>اختیارخ وبملت-1400-1404/11/21 (ضملت1187)</t>
  </si>
  <si>
    <t>اختیارخ شستا-1810-1404/12/13 (ضستا1244)</t>
  </si>
  <si>
    <t>اختیارخ شستا-1810-1404/11/08 (ضستا1146)</t>
  </si>
  <si>
    <t>اختیارخ ذوب-450-1404/11/21 (ضذوب1147)</t>
  </si>
  <si>
    <t>اختیارخ فملی-15000-1405/01/11 (ضملی0134)</t>
  </si>
  <si>
    <t>اختیارخ وبملت-1600-1404/12/19 (ضملت1208)</t>
  </si>
  <si>
    <t>اختیارخ وبصادر-700-1404/11/21 (ضصاد1169)</t>
  </si>
  <si>
    <t>اختیارخ شپنا-7500-1404/12/19 (ضشنا1236)</t>
  </si>
  <si>
    <t>اختیارخ وبملت-1500-1404/10/17 (ضملت1011)</t>
  </si>
  <si>
    <t>اختیارخ وبملت-1400-1404/10/17 (ضملت1010)</t>
  </si>
  <si>
    <t>اختیارخ وبملت-1500-1404/11/21 (ضملت1188)</t>
  </si>
  <si>
    <t>اختیارخ اخابر-600-1405/01/19 (ضمخا0108)</t>
  </si>
  <si>
    <t>اختیارخ خساپا-550-1404/12/26 (ضسپا1248)</t>
  </si>
  <si>
    <t>اختیارخ ذوب-400-1404/11/21 (ضذوب1146)</t>
  </si>
  <si>
    <t>اختیارخ اخابر-500-1404/11/21 (ضمخا1106)</t>
  </si>
  <si>
    <t>اختیارخ فزر-110000-14041112 (ضفزر1106)</t>
  </si>
  <si>
    <t>اختیارخ شپنا-8000-1404/12/19 (ضشنا1237)</t>
  </si>
  <si>
    <t>اختیارخ فزر-100000-14041112 (ضفزر1105)</t>
  </si>
  <si>
    <t>اختیارخ فملی-14000-1405/01/11 (ضملی0133)</t>
  </si>
  <si>
    <t>اختیارخ وبصادر-650-1405/01/19 (ضصاد0132)</t>
  </si>
  <si>
    <t>اختیارخ شستا-2010-1404/12/13 (ضستا1245)</t>
  </si>
  <si>
    <t>اختیارخ خودرو-600-1404/12/06 (ضخود1251)</t>
  </si>
  <si>
    <t>اختیارخ وبصادر-600-1404/11/21 (ضصاد1167)</t>
  </si>
  <si>
    <t>از 1404/10/01 تا  1404/10/30</t>
  </si>
  <si>
    <t>صندوق</t>
  </si>
  <si>
    <t>درآمد سود صندوق</t>
  </si>
  <si>
    <t>2.36</t>
  </si>
  <si>
    <t>9.47</t>
  </si>
  <si>
    <t>6.78</t>
  </si>
  <si>
    <t>35.27</t>
  </si>
  <si>
    <t xml:space="preserve">قیمت اعمال 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</si>
  <si>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</si>
  <si>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</si>
  <si>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</si>
  <si>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</si>
  <si>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</si>
  <si>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</si>
  <si>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موقعیت فروش</t>
  </si>
  <si>
    <t>موقعیت خرید</t>
  </si>
  <si>
    <t>فروش</t>
  </si>
  <si>
    <t>خرید</t>
  </si>
  <si>
    <t>1404/11/21</t>
  </si>
  <si>
    <t>1404/11/29</t>
  </si>
  <si>
    <t>1404/12/06</t>
  </si>
  <si>
    <t>1404/12/13</t>
  </si>
  <si>
    <t>1404/11/08</t>
  </si>
  <si>
    <t>1404/12/19</t>
  </si>
  <si>
    <t>1404/12/26</t>
  </si>
  <si>
    <t>1405/01/11</t>
  </si>
  <si>
    <t>1404/11/01</t>
  </si>
  <si>
    <t>1405/01/19</t>
  </si>
  <si>
    <t>1404/11/12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</si>
</sst>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"/>
    <numFmt numFmtId="165" formatCode="#,##0.00;\(#,##0.00\);"/>
  </numFmts>
  <fonts count="32" x14ac:knownFonts="1">
    <font>
      <sz val="11"/>
      <color theme="1"/>
      <name val="B Nazanin"/>
      <family val="2"/>
      <charset val="178"/>
      <scheme val="minor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10"/>
      <color theme="1"/>
      <name val="B Nazanin"/>
      <charset val="178"/>
    </font>
    <font>
      <sz val="12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20"/>
      <color theme="1"/>
      <name val="B Nazanin"/>
      <charset val="178"/>
    </font>
    <font>
      <sz val="16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B Nazanin"/>
      <family val="2"/>
      <charset val="178"/>
      <scheme val="minor"/>
    </font>
    <font>
      <b/>
      <sz val="13"/>
      <color rgb="FF0062AC"/>
      <name val="B Nazanin"/>
      <charset val="178"/>
    </font>
    <font>
      <b/>
      <sz val="11"/>
      <name val="B Nazanin"/>
      <charset val="178"/>
    </font>
    <font>
      <b/>
      <sz val="11"/>
      <name val="B Nazanin"/>
      <family val="2"/>
      <charset val="178"/>
    </font>
    <font>
      <b/>
      <sz val="12"/>
      <color rgb="FF0062AC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b/>
      <sz val="11"/>
      <color rgb="FF000000"/>
      <name val="B Nazanin"/>
      <charset val="178"/>
    </font>
    <font>
      <b/>
      <sz val="11"/>
      <color rgb="FF0062AC"/>
      <name val="B Nazanin"/>
      <charset val="178"/>
      <scheme val="minor"/>
    </font>
    <font>
      <b/>
      <sz val="11"/>
      <color rgb="FF000000"/>
      <name val="B Nazanin"/>
      <charset val="178"/>
      <scheme val="minor"/>
    </font>
    <font>
      <b/>
      <sz val="11"/>
      <name val="B Nazanin"/>
      <charset val="178"/>
      <scheme val="minor"/>
    </font>
    <font>
      <b/>
      <sz val="8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8" fillId="0" borderId="0" xfId="0" applyFont="1" applyAlignment="1">
      <alignment vertical="center" readingOrder="2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 readingOrder="2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readingOrder="1"/>
    </xf>
    <xf numFmtId="49" fontId="15" fillId="0" borderId="0" xfId="0" applyNumberFormat="1" applyFont="1" applyAlignment="1">
      <alignment horizontal="right" vertical="center" readingOrder="2"/>
    </xf>
    <xf numFmtId="165" fontId="17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vertical="center"/>
    </xf>
    <xf numFmtId="165" fontId="16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1"/>
    </xf>
    <xf numFmtId="165" fontId="16" fillId="0" borderId="2" xfId="0" applyNumberFormat="1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3" fontId="13" fillId="0" borderId="0" xfId="0" applyNumberFormat="1" applyFont="1" applyAlignment="1">
      <alignment horizontal="center" vertical="center" readingOrder="2"/>
    </xf>
    <xf numFmtId="3" fontId="13" fillId="0" borderId="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3" fontId="22" fillId="3" borderId="8" xfId="0" applyNumberFormat="1" applyFont="1" applyFill="1" applyBorder="1" applyAlignment="1">
      <alignment horizontal="right" vertical="center"/>
    </xf>
    <xf numFmtId="3" fontId="22" fillId="3" borderId="8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0" fontId="22" fillId="3" borderId="8" xfId="1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22" fillId="3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22" fillId="3" borderId="2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3" fillId="0" borderId="6" xfId="0" applyFont="1" applyBorder="1" applyAlignment="1">
      <alignment horizontal="center" vertical="center" readingOrder="2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readingOrder="2"/>
    </xf>
    <xf numFmtId="0" fontId="13" fillId="0" borderId="5" xfId="0" applyFont="1" applyBorder="1" applyAlignment="1">
      <alignment horizontal="center" vertical="center" readingOrder="2"/>
    </xf>
    <xf numFmtId="0" fontId="22" fillId="0" borderId="0" xfId="0" applyFont="1" applyAlignment="1">
      <alignment horizontal="right" vertical="center"/>
    </xf>
    <xf numFmtId="3" fontId="22" fillId="3" borderId="2" xfId="0" applyNumberFormat="1" applyFont="1" applyFill="1" applyBorder="1" applyAlignment="1">
      <alignment horizontal="right" vertical="center"/>
    </xf>
    <xf numFmtId="9" fontId="22" fillId="3" borderId="2" xfId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readingOrder="2"/>
    </xf>
    <xf numFmtId="4" fontId="13" fillId="0" borderId="1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readingOrder="2"/>
    </xf>
    <xf numFmtId="0" fontId="2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2" fillId="3" borderId="8" xfId="0" applyFont="1" applyFill="1" applyBorder="1" applyAlignment="1">
      <alignment horizontal="right" vertical="center"/>
    </xf>
    <xf numFmtId="164" fontId="22" fillId="3" borderId="8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right" vertical="center"/>
    </xf>
    <xf numFmtId="164" fontId="23" fillId="2" borderId="10" xfId="0" applyNumberFormat="1" applyFont="1" applyFill="1" applyBorder="1" applyAlignment="1">
      <alignment horizontal="center" vertical="center"/>
    </xf>
    <xf numFmtId="164" fontId="23" fillId="2" borderId="11" xfId="0" applyNumberFormat="1" applyFont="1" applyFill="1" applyBorder="1" applyAlignment="1">
      <alignment horizontal="center" vertical="center"/>
    </xf>
    <xf numFmtId="0" fontId="23" fillId="0" borderId="12" xfId="0" applyFont="1" applyBorder="1" applyAlignment="1">
      <alignment horizontal="right" vertical="center"/>
    </xf>
    <xf numFmtId="164" fontId="23" fillId="0" borderId="13" xfId="0" applyNumberFormat="1" applyFont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0" fontId="23" fillId="3" borderId="2" xfId="0" applyFont="1" applyFill="1" applyBorder="1" applyAlignment="1">
      <alignment horizontal="right" vertical="center"/>
    </xf>
    <xf numFmtId="164" fontId="23" fillId="3" borderId="2" xfId="0" applyNumberFormat="1" applyFont="1" applyFill="1" applyBorder="1" applyAlignment="1">
      <alignment horizontal="center" vertical="center"/>
    </xf>
    <xf numFmtId="164" fontId="23" fillId="2" borderId="0" xfId="0" applyNumberFormat="1" applyFont="1" applyFill="1" applyAlignment="1">
      <alignment horizontal="center" vertical="center"/>
    </xf>
    <xf numFmtId="164" fontId="23" fillId="4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right" vertical="center"/>
    </xf>
    <xf numFmtId="3" fontId="0" fillId="0" borderId="0" xfId="0" applyNumberFormat="1"/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 readingOrder="2"/>
    </xf>
    <xf numFmtId="0" fontId="29" fillId="0" borderId="3" xfId="0" applyFont="1" applyBorder="1" applyAlignment="1">
      <alignment horizontal="center" vertical="center" readingOrder="2"/>
    </xf>
    <xf numFmtId="0" fontId="30" fillId="0" borderId="0" xfId="0" applyFont="1" applyAlignment="1">
      <alignment horizontal="right" vertical="center"/>
    </xf>
    <xf numFmtId="164" fontId="30" fillId="0" borderId="0" xfId="0" applyNumberFormat="1" applyFont="1" applyAlignment="1">
      <alignment horizontal="center" vertical="center"/>
    </xf>
    <xf numFmtId="10" fontId="30" fillId="0" borderId="0" xfId="1" applyNumberFormat="1" applyFont="1" applyAlignment="1">
      <alignment horizontal="center" vertical="center"/>
    </xf>
    <xf numFmtId="0" fontId="30" fillId="3" borderId="8" xfId="0" applyFont="1" applyFill="1" applyBorder="1" applyAlignment="1">
      <alignment horizontal="right" vertical="center"/>
    </xf>
    <xf numFmtId="164" fontId="30" fillId="3" borderId="8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0" fontId="29" fillId="0" borderId="1" xfId="0" applyFont="1" applyBorder="1" applyAlignment="1">
      <alignment horizontal="right" vertical="center" readingOrder="2"/>
    </xf>
    <xf numFmtId="164" fontId="30" fillId="0" borderId="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30" fillId="5" borderId="0" xfId="0" applyFont="1" applyFill="1" applyAlignment="1">
      <alignment horizontal="center" vertical="center"/>
    </xf>
    <xf numFmtId="164" fontId="30" fillId="5" borderId="0" xfId="0" applyNumberFormat="1" applyFont="1" applyFill="1" applyAlignment="1">
      <alignment horizontal="center" vertical="center"/>
    </xf>
    <xf numFmtId="10" fontId="30" fillId="5" borderId="0" xfId="1" applyNumberFormat="1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164" fontId="30" fillId="4" borderId="0" xfId="0" applyNumberFormat="1" applyFont="1" applyFill="1" applyAlignment="1">
      <alignment horizontal="center" vertical="center"/>
    </xf>
    <xf numFmtId="10" fontId="30" fillId="4" borderId="0" xfId="1" applyNumberFormat="1" applyFont="1" applyFill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164" fontId="30" fillId="3" borderId="2" xfId="0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 readingOrder="2"/>
    </xf>
    <xf numFmtId="0" fontId="23" fillId="0" borderId="14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center" vertical="center"/>
    </xf>
    <xf numFmtId="3" fontId="22" fillId="3" borderId="0" xfId="0" applyNumberFormat="1" applyFont="1" applyFill="1" applyAlignment="1">
      <alignment horizontal="center" vertical="center"/>
    </xf>
    <xf numFmtId="9" fontId="30" fillId="3" borderId="8" xfId="1" applyFont="1" applyFill="1" applyBorder="1" applyAlignment="1">
      <alignment horizontal="center" vertical="center"/>
    </xf>
    <xf numFmtId="10" fontId="23" fillId="2" borderId="14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31" fillId="0" borderId="3" xfId="0" applyFont="1" applyBorder="1"/>
    <xf numFmtId="3" fontId="23" fillId="2" borderId="14" xfId="0" applyNumberFormat="1" applyFont="1" applyFill="1" applyBorder="1" applyAlignment="1">
      <alignment horizontal="right" vertical="center"/>
    </xf>
    <xf numFmtId="3" fontId="23" fillId="2" borderId="14" xfId="0" applyNumberFormat="1" applyFont="1" applyFill="1" applyBorder="1" applyAlignment="1">
      <alignment horizontal="center" vertical="center"/>
    </xf>
    <xf numFmtId="3" fontId="23" fillId="0" borderId="14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center" vertical="center"/>
    </xf>
    <xf numFmtId="10" fontId="23" fillId="0" borderId="14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right" vertical="center" readingOrder="2"/>
    </xf>
    <xf numFmtId="3" fontId="13" fillId="0" borderId="2" xfId="0" applyNumberFormat="1" applyFont="1" applyBorder="1" applyAlignment="1">
      <alignment horizontal="center" vertical="center" readingOrder="2"/>
    </xf>
    <xf numFmtId="3" fontId="13" fillId="0" borderId="1" xfId="0" applyNumberFormat="1" applyFont="1" applyBorder="1" applyAlignment="1">
      <alignment horizontal="center" vertical="center" readingOrder="2"/>
    </xf>
    <xf numFmtId="9" fontId="13" fillId="0" borderId="2" xfId="1" applyFont="1" applyBorder="1" applyAlignment="1">
      <alignment horizontal="center" vertical="center" readingOrder="2"/>
    </xf>
    <xf numFmtId="9" fontId="13" fillId="0" borderId="1" xfId="1" applyFont="1" applyBorder="1" applyAlignment="1">
      <alignment horizontal="center" vertical="center" readingOrder="2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 readingOrder="2"/>
    </xf>
    <xf numFmtId="3" fontId="13" fillId="0" borderId="2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readingOrder="2"/>
    </xf>
    <xf numFmtId="0" fontId="24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readingOrder="2"/>
    </xf>
    <xf numFmtId="0" fontId="1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readingOrder="2"/>
    </xf>
    <xf numFmtId="3" fontId="13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readingOrder="2"/>
    </xf>
    <xf numFmtId="0" fontId="27" fillId="0" borderId="1" xfId="0" applyFont="1" applyBorder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 readingOrder="2"/>
    </xf>
    <xf numFmtId="0" fontId="29" fillId="0" borderId="1" xfId="0" applyFont="1" applyBorder="1" applyAlignment="1">
      <alignment horizontal="center" vertical="center" readingOrder="2"/>
    </xf>
    <xf numFmtId="0" fontId="28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readingOrder="2"/>
    </xf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29" fillId="0" borderId="3" xfId="0" applyFont="1" applyBorder="1" applyAlignment="1">
      <alignment horizontal="center" vertical="center" readingOrder="2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3">
    <dxf>
      <border outline="0">
        <bottom style="double">
          <color rgb="FF000000"/>
        </bottom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border outline="0">
        <bottom style="double">
          <color indexed="64"/>
        </bottom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 Nazanin"/>
        <charset val="178"/>
        <scheme val="none"/>
      </font>
      <numFmt numFmtId="3" formatCode="#,##0"/>
      <alignment horizontal="right" vertical="center" textRotation="0" wrapText="0" indent="0" justifyLastLine="0" shrinkToFit="0" readingOrder="0"/>
    </dxf>
    <dxf>
      <border outline="0">
        <bottom style="double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528833</xdr:colOff>
      <xdr:row>46</xdr:row>
      <xdr:rowOff>181708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C1E6BE-D71D-9F9B-0DB5-C49C4E51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6495513" y="0"/>
          <a:ext cx="7115737" cy="10058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857250</xdr:colOff>
      <xdr:row>0</xdr:row>
      <xdr:rowOff>180975</xdr:rowOff>
    </xdr:from>
    <xdr:to>
      <xdr:col>8</xdr:col>
      <xdr:colOff>1583852</xdr:colOff>
      <xdr:row>3</xdr:row>
      <xdr:rowOff>224477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164C5-1858-4256-9D77-504BE73CA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475230" y="180975"/>
          <a:ext cx="1896020" cy="7864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0</xdr:row>
      <xdr:rowOff>66675</xdr:rowOff>
    </xdr:from>
    <xdr:to>
      <xdr:col>10</xdr:col>
      <xdr:colOff>1020798</xdr:colOff>
      <xdr:row>3</xdr:row>
      <xdr:rowOff>110177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304E59-D5A2-4E25-BE42-3059C7CFC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5075055" y="66675"/>
          <a:ext cx="1896020" cy="7864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152400</xdr:rowOff>
    </xdr:from>
    <xdr:to>
      <xdr:col>8</xdr:col>
      <xdr:colOff>829220</xdr:colOff>
      <xdr:row>3</xdr:row>
      <xdr:rowOff>195902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528E2-7556-4426-B0F3-0EA2B634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265680" y="152400"/>
          <a:ext cx="1896020" cy="78645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774579</xdr:colOff>
      <xdr:row>0</xdr:row>
      <xdr:rowOff>8627</xdr:rowOff>
    </xdr:from>
    <xdr:to>
      <xdr:col>10</xdr:col>
      <xdr:colOff>1008936</xdr:colOff>
      <xdr:row>3</xdr:row>
      <xdr:rowOff>52129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068C6-E7A7-44DB-971C-83D17304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7518823" y="8627"/>
          <a:ext cx="1887753" cy="79831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1383102</xdr:colOff>
      <xdr:row>0</xdr:row>
      <xdr:rowOff>39717</xdr:rowOff>
    </xdr:from>
    <xdr:to>
      <xdr:col>5</xdr:col>
      <xdr:colOff>1506213</xdr:colOff>
      <xdr:row>3</xdr:row>
      <xdr:rowOff>83219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537CD9-06B5-4198-BF99-CE9E6EA9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0705744" y="39717"/>
          <a:ext cx="1893324" cy="79831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525527</xdr:colOff>
      <xdr:row>0</xdr:row>
      <xdr:rowOff>28575</xdr:rowOff>
    </xdr:from>
    <xdr:to>
      <xdr:col>2</xdr:col>
      <xdr:colOff>1972220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DF94C0-2EF6-4C6E-BD41-A52D5ECE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85180" y="28575"/>
          <a:ext cx="1446693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95250</xdr:rowOff>
    </xdr:from>
    <xdr:to>
      <xdr:col>12</xdr:col>
      <xdr:colOff>1104366</xdr:colOff>
      <xdr:row>3</xdr:row>
      <xdr:rowOff>138752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8E406-7282-9310-6104-D130675F1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4360680" y="95250"/>
          <a:ext cx="1896020" cy="7864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489697</xdr:colOff>
      <xdr:row>0</xdr:row>
      <xdr:rowOff>101413</xdr:rowOff>
    </xdr:from>
    <xdr:to>
      <xdr:col>13</xdr:col>
      <xdr:colOff>502089</xdr:colOff>
      <xdr:row>3</xdr:row>
      <xdr:rowOff>99626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F7AAB0-E7C1-445C-85D9-01D98E40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5878911" y="101413"/>
          <a:ext cx="1894980" cy="8050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1</xdr:row>
      <xdr:rowOff>114300</xdr:rowOff>
    </xdr:from>
    <xdr:to>
      <xdr:col>12</xdr:col>
      <xdr:colOff>1101671</xdr:colOff>
      <xdr:row>4</xdr:row>
      <xdr:rowOff>99753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002AB-85B5-46DD-A042-2AA47B1A4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9831504" y="381000"/>
          <a:ext cx="1892246" cy="7950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278561</xdr:colOff>
      <xdr:row>0</xdr:row>
      <xdr:rowOff>62901</xdr:rowOff>
    </xdr:from>
    <xdr:to>
      <xdr:col>4</xdr:col>
      <xdr:colOff>1123237</xdr:colOff>
      <xdr:row>3</xdr:row>
      <xdr:rowOff>94542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6C0C18-5EEB-477D-A2BB-8D943D345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4710018" y="62901"/>
          <a:ext cx="1896020" cy="7864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19050</xdr:rowOff>
    </xdr:from>
    <xdr:to>
      <xdr:col>9</xdr:col>
      <xdr:colOff>972095</xdr:colOff>
      <xdr:row>3</xdr:row>
      <xdr:rowOff>5402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5A241-0A6D-41CD-BA84-F5DB1F6C2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5684655" y="19050"/>
          <a:ext cx="1896020" cy="7864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997429</xdr:colOff>
      <xdr:row>0</xdr:row>
      <xdr:rowOff>44930</xdr:rowOff>
    </xdr:from>
    <xdr:to>
      <xdr:col>9</xdr:col>
      <xdr:colOff>1033378</xdr:colOff>
      <xdr:row>3</xdr:row>
      <xdr:rowOff>76571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28F21-370D-4031-A025-9D781DDE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824287" y="44930"/>
          <a:ext cx="1896020" cy="786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876510</xdr:colOff>
      <xdr:row>0</xdr:row>
      <xdr:rowOff>53915</xdr:rowOff>
    </xdr:from>
    <xdr:to>
      <xdr:col>6</xdr:col>
      <xdr:colOff>925549</xdr:colOff>
      <xdr:row>3</xdr:row>
      <xdr:rowOff>8986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95138D-DB04-40A7-BD56-A6FE05444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9848673" y="53915"/>
          <a:ext cx="1711421" cy="7098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0</xdr:row>
      <xdr:rowOff>123825</xdr:rowOff>
    </xdr:from>
    <xdr:to>
      <xdr:col>8</xdr:col>
      <xdr:colOff>1429295</xdr:colOff>
      <xdr:row>3</xdr:row>
      <xdr:rowOff>167327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DC9A93-ECC3-4E00-B320-C0B57F3F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303780" y="123825"/>
          <a:ext cx="1896020" cy="7864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61" headerRowCount="0">
  <tableColumns count="13">
    <tableColumn id="1" xr3:uid="{00000000-0010-0000-0000-000001000000}" name="پتروشیمی نوری (نوری)"/>
    <tableColumn id="2" xr3:uid="{00000000-0010-0000-0000-000002000000}" name="405051"/>
    <tableColumn id="3" xr3:uid="{00000000-0010-0000-0000-000003000000}" name="15035407233.0000"/>
    <tableColumn id="4" xr3:uid="{00000000-0010-0000-0000-000004000000}" name="16748004561.0000"/>
    <tableColumn id="5" xr3:uid="{00000000-0010-0000-0000-000005000000}" name="0"/>
    <tableColumn id="6" xr3:uid="{00000000-0010-0000-0000-000006000000}" name="Column6"/>
    <tableColumn id="7" xr3:uid="{00000000-0010-0000-0000-000007000000}" name="205051"/>
    <tableColumn id="8" xr3:uid="{00000000-0010-0000-0000-000008000000}" name="9855161631.0000"/>
    <tableColumn id="9" xr3:uid="{00000000-0010-0000-0000-000009000000}" name="200000"/>
    <tableColumn id="10" xr3:uid="{00000000-0010-0000-0000-00000A000000}" name="51340.0000"/>
    <tableColumn id="11" xr3:uid="{00000000-0010-0000-0000-00000B000000}" name="7423957592.0000"/>
    <tableColumn id="12" xr3:uid="{00000000-0010-0000-0000-00000C000000}" name="10188628360.0000"/>
    <tableColumn id="13" xr3:uid="{00000000-0010-0000-0000-00000D000000}" name="1.74">
      <calculatedColumnFormula>Table1[[#This Row],[10188628360.0000]]/$O$9</calculatedColumnFormula>
    </tableColumn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9:I10" headerRowCount="0" tableBorderDxfId="1">
  <tableColumns count="9">
    <tableColumn id="1" xr3:uid="{00000000-0010-0000-0D00-000001000000}" name="اسناد خزانه-م1-س.قوا03-060615 (اخزا301)"/>
    <tableColumn id="2" xr3:uid="{00000000-0010-0000-0D00-000002000000}" name="0"/>
    <tableColumn id="3" xr3:uid="{00000000-0010-0000-0D00-000003000000}" name="-967085062.0000"/>
    <tableColumn id="4" xr3:uid="{00000000-0010-0000-0D00-000004000000}" name="903385103.0000"/>
    <tableColumn id="5" xr3:uid="{00000000-0010-0000-0D00-000005000000}" name="-63699959.0000"/>
    <tableColumn id="6" xr3:uid="{00000000-0010-0000-0D00-000006000000}" name="Column6"/>
    <tableColumn id="7" xr3:uid="{00000000-0010-0000-0D00-000007000000}" name="Column7"/>
    <tableColumn id="8" xr3:uid="{00000000-0010-0000-0D00-000008000000}" name="Column8"/>
    <tableColumn id="9" xr3:uid="{00000000-0010-0000-0D00-000009000000}" name="Column9"/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3BFEF6-32A7-4BA3-979F-C4EBA6614E97}" name="Table146" displayName="Table146" ref="A9:J10" headerRowCount="0" tableBorderDxfId="0">
  <tableColumns count="10">
    <tableColumn id="1" xr3:uid="{A52AA46F-372F-498C-ABCD-4E9B82BB70D1}" name="اسناد خزانه-م1-س.قوا03-060615 (اخزا301)"/>
    <tableColumn id="2" xr3:uid="{32D5F7F2-4974-4DF0-B355-43F787C3F73F}" name="0"/>
    <tableColumn id="3" xr3:uid="{415C27D8-75D4-495D-9DDD-F423E33CE23A}" name="-967085062.0000"/>
    <tableColumn id="4" xr3:uid="{770168F3-B88E-4ED0-9C0B-1DA37F531B17}" name="903385103.0000"/>
    <tableColumn id="10" xr3:uid="{824DA113-D92E-4815-A9CE-7E44130BA4D3}" name="Column1"/>
    <tableColumn id="5" xr3:uid="{981924AB-D5AA-4AC8-B8C7-A92FF2863B20}" name="-63699959.0000"/>
    <tableColumn id="6" xr3:uid="{20A263D4-D5F9-4749-AECF-8E516C3E5363}" name="Column6"/>
    <tableColumn id="7" xr3:uid="{AEC0118B-5546-43DD-B65B-C26E978C9408}" name="Column7"/>
    <tableColumn id="8" xr3:uid="{DE77BBAF-06FD-4261-8FEF-12DED082B2B4}" name="Column8"/>
    <tableColumn id="9" xr3:uid="{2A5446BF-E046-48BC-AC50-684FC7DA8F9F}" name="Column9"/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8:F10" headerRowCount="0">
  <tableColumns count="6">
    <tableColumn id="1" xr3:uid="{00000000-0010-0000-0F00-000001000000}" name="پارسیان 40109769147601"/>
    <tableColumn id="2" xr3:uid="{00000000-0010-0000-0F00-000002000000}" name="40109769147601"/>
    <tableColumn id="3" xr3:uid="{00000000-0010-0000-0F00-000003000000}" name="320671233.0000"/>
    <tableColumn id="4" xr3:uid="{00000000-0010-0000-0F00-000004000000}" name="2.20"/>
    <tableColumn id="5" xr3:uid="{00000000-0010-0000-0F00-000005000000}" name="962177206.0000"/>
    <tableColumn id="6" xr3:uid="{00000000-0010-0000-0F00-000006000000}" name="6.62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8:C10" headerRowCount="0">
  <tableColumns count="3">
    <tableColumn id="1" xr3:uid="{00000000-0010-0000-1000-000001000000}" name="سایر درآمدها"/>
    <tableColumn id="2" xr3:uid="{00000000-0010-0000-1000-000002000000}" name="26607697.0000"/>
    <tableColumn id="3" xr3:uid="{00000000-0010-0000-1000-000003000000}" name="180233177.000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FCB3A7C-8887-4977-A188-8E7BF8DB7372}" name="Table4" displayName="Table4" ref="A10:M11" headerRowCount="0">
  <tableColumns count="13">
    <tableColumn id="1" xr3:uid="{CAB6526E-49B9-467B-9334-CD89E8FEC984}" name="آسمان دامون (دامون)"/>
    <tableColumn id="2" xr3:uid="{2389CDD2-569E-4B3E-AA90-69E110366FA4}" name="0"/>
    <tableColumn id="3" xr3:uid="{2C036068-D337-489F-BAE8-40BC9173090A}" name="Column3"/>
    <tableColumn id="4" xr3:uid="{AA2B0C49-A9AD-4861-8F13-C38942765D64}" name="Column4"/>
    <tableColumn id="5" xr3:uid="{BFA390A3-38CD-40A9-B61B-30F521C8FF82}" name="73879"/>
    <tableColumn id="6" xr3:uid="{6F03FC5B-E159-406A-9FE1-83396A811FC8}" name="1294985185.0000"/>
    <tableColumn id="7" xr3:uid="{697DF12B-A363-4902-B762-0149847DE039}" name="Column7"/>
    <tableColumn id="8" xr3:uid="{0A6C1BA2-11D1-47ED-8508-28EA62804AB0}" name="1295876787.0000"/>
    <tableColumn id="9" xr3:uid="{5D012D2E-97CC-47CC-9F34-0F7F7F51A66B}" name="Column9"/>
    <tableColumn id="10" xr3:uid="{F36BA2E3-87FC-450D-88DE-17EA6678149B}" name="Column10"/>
    <tableColumn id="11" xr3:uid="{E0DAE165-ED34-4ECC-8B63-CAC09173CECF}" name="Column11"/>
    <tableColumn id="12" xr3:uid="{4D403E20-A03F-4F0D-B851-9B11577FDD24}" name="Column12"/>
    <tableColumn id="13" xr3:uid="{A3945CC8-582E-495F-90D7-1C37B4B60A0E}" name="0.0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7:E12" headerRowCount="0" tableBorderDxfId="42">
  <tableColumns count="5">
    <tableColumn id="1" xr3:uid="{00000000-0010-0000-0700-000001000000}" name="درآمد حاصل از سرمایه­گذاری در سهام و حق تقدم سهام" dataDxfId="41"/>
    <tableColumn id="2" xr3:uid="{00000000-0010-0000-0700-000002000000}" name="1-2" dataDxfId="40"/>
    <tableColumn id="3" xr3:uid="{00000000-0010-0000-0700-000003000000}" name="156623473092.0000" dataDxfId="39"/>
    <tableColumn id="4" xr3:uid="{00000000-0010-0000-0700-000004000000}" name="97.48" dataDxfId="38" dataCellStyle="Percent"/>
    <tableColumn id="5" xr3:uid="{00000000-0010-0000-0700-000005000000}" name="26.68" dataDxfId="37" dataCellStyle="Percent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J12" headerRowCount="0" dataDxfId="36">
  <tableColumns count="10">
    <tableColumn id="1" xr3:uid="{00000000-0010-0000-0600-000001000000}" name="پارسیان 40109885570600 " dataDxfId="35"/>
    <tableColumn id="2" xr3:uid="{00000000-0010-0000-0600-000002000000}" name="40109885570600" dataDxfId="34"/>
    <tableColumn id="3" xr3:uid="{00000000-0010-0000-0600-000003000000}" name="سپرده سرمایه‌گذاری" dataDxfId="33"/>
    <tableColumn id="4" xr3:uid="{00000000-0010-0000-0600-000004000000}" name="-" dataDxfId="32"/>
    <tableColumn id="5" xr3:uid="{00000000-0010-0000-0600-000005000000}" name="Column5" dataDxfId="31"/>
    <tableColumn id="6" xr3:uid="{00000000-0010-0000-0600-000006000000}" name="18500000000.0000" dataDxfId="30"/>
    <tableColumn id="7" xr3:uid="{00000000-0010-0000-0600-000007000000}" name="0.0000" dataDxfId="29"/>
    <tableColumn id="8" xr3:uid="{00000000-0010-0000-0600-000008000000}" name="6250000000.0000" dataDxfId="28"/>
    <tableColumn id="9" xr3:uid="{00000000-0010-0000-0600-000009000000}" name="12250000000.0000" dataDxfId="27"/>
    <tableColumn id="10" xr3:uid="{00000000-0010-0000-0600-00000A000000}" name="2.09" dataDxfId="26" dataCellStyle="Percent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9" headerRowCount="0" tableBorderDxfId="25">
  <tableColumns count="10">
    <tableColumn id="1" xr3:uid="{00000000-0010-0000-0800-000001000000}" name="گروه مپنا (رمپنا)"/>
    <tableColumn id="2" xr3:uid="{00000000-0010-0000-0800-000002000000}" name="1404/07/20"/>
    <tableColumn id="3" xr3:uid="{00000000-0010-0000-0800-000003000000}" name="602800.0000"/>
    <tableColumn id="4" xr3:uid="{00000000-0010-0000-0800-000004000000}" name="620.0000"/>
    <tableColumn id="5" xr3:uid="{00000000-0010-0000-0800-000005000000}" name="0.0000"/>
    <tableColumn id="6" xr3:uid="{00000000-0010-0000-0800-000006000000}" name="7039493.0000"/>
    <tableColumn id="7" xr3:uid="{00000000-0010-0000-0800-000007000000}" name="Column7"/>
    <tableColumn id="8" xr3:uid="{00000000-0010-0000-0800-000008000000}" name="373736000.0000"/>
    <tableColumn id="9" xr3:uid="{00000000-0010-0000-0800-000009000000}" name="-12375364.0000"/>
    <tableColumn id="10" xr3:uid="{00000000-0010-0000-0800-00000A000000}" name="361360636.0000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9" headerRowCount="0" tableBorderDxfId="24">
  <tableColumns count="7">
    <tableColumn id="1" xr3:uid="{00000000-0010-0000-0A00-000001000000}" name="پارسیان 40109769147601"/>
    <tableColumn id="2" xr3:uid="{00000000-0010-0000-0A00-000002000000}" name="320671233.0000"/>
    <tableColumn id="3" xr3:uid="{00000000-0010-0000-0A00-000003000000}" name="0.0000"/>
    <tableColumn id="4" xr3:uid="{00000000-0010-0000-0A00-000004000000}" name="Column4"/>
    <tableColumn id="5" xr3:uid="{00000000-0010-0000-0A00-000005000000}" name="962013699.0000"/>
    <tableColumn id="6" xr3:uid="{00000000-0010-0000-0A00-000006000000}" name="163507.0000"/>
    <tableColumn id="7" xr3:uid="{00000000-0010-0000-0A00-000007000000}" name="962177206.0000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I110" headerRowCount="0">
  <tableColumns count="9">
    <tableColumn id="1" xr3:uid="{00000000-0010-0000-0B00-000001000000}" name="آلومینای ایران (آلومینا)"/>
    <tableColumn id="2" xr3:uid="{00000000-0010-0000-0B00-000002000000}" name="16774"/>
    <tableColumn id="3" xr3:uid="{00000000-0010-0000-0B00-000003000000}" name="2241775012.0000"/>
    <tableColumn id="4" xr3:uid="{00000000-0010-0000-0B00-000004000000}" name="-1852333773.0000"/>
    <tableColumn id="5" xr3:uid="{00000000-0010-0000-0B00-000005000000}" name="389441239.0000">
      <calculatedColumnFormula>Table12[[#This Row],[2241775012.0000]]+Table12[[#This Row],[-1852333773.0000]]</calculatedColumnFormula>
    </tableColumn>
    <tableColumn id="6" xr3:uid="{00000000-0010-0000-0B00-000006000000}" name="Column6"/>
    <tableColumn id="7" xr3:uid="{00000000-0010-0000-0B00-000007000000}" name="Column7"/>
    <tableColumn id="8" xr3:uid="{00000000-0010-0000-0B00-000008000000}" name="Column8"/>
    <tableColumn id="9" xr3:uid="{00000000-0010-0000-0B00-000009000000}" name="Column9">
      <calculatedColumnFormula>Table12[[#This Row],[Column7]]+Table12[[#This Row],[Column8]]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85" headerRowCount="0" dataDxfId="23">
  <tableColumns count="9">
    <tableColumn id="1" xr3:uid="{00000000-0010-0000-0C00-000001000000}" name="پتروشیمی نوری (نوری)" dataDxfId="22"/>
    <tableColumn id="2" xr3:uid="{00000000-0010-0000-0C00-000002000000}" name="200000" dataDxfId="21"/>
    <tableColumn id="3" xr3:uid="{00000000-0010-0000-0C00-000003000000}" name="10188628360.0000" dataDxfId="20"/>
    <tableColumn id="4" xr3:uid="{00000000-0010-0000-0C00-000004000000}" name="-9136554920.0000" dataDxfId="19"/>
    <tableColumn id="5" xr3:uid="{00000000-0010-0000-0C00-000005000000}" name="1052073440.0000" dataDxfId="18"/>
    <tableColumn id="6" xr3:uid="{00000000-0010-0000-0C00-000006000000}" name="Column6" dataDxfId="17"/>
    <tableColumn id="7" xr3:uid="{00000000-0010-0000-0C00-000007000000}" name="Column7" dataDxfId="16"/>
    <tableColumn id="8" xr3:uid="{00000000-0010-0000-0C00-000008000000}" name="-7423957592.0000" dataDxfId="15"/>
    <tableColumn id="9" xr3:uid="{00000000-0010-0000-0C00-000009000000}" name="2764670768.0000" dataDxfId="14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K122" headerRowCount="0" dataDxfId="13">
  <tableColumns count="11">
    <tableColumn id="1" xr3:uid="{00000000-0010-0000-0E00-000001000000}" name="پتروشیمی نوری (نوری)" dataDxfId="12"/>
    <tableColumn id="2" xr3:uid="{00000000-0010-0000-0E00-000002000000}" name="0" dataDxfId="11"/>
    <tableColumn id="3" xr3:uid="{00000000-0010-0000-0E00-000003000000}" name="1052073440.0000" dataDxfId="10"/>
    <tableColumn id="4" xr3:uid="{00000000-0010-0000-0E00-000004000000}" name="2243711990.0000" dataDxfId="9"/>
    <tableColumn id="5" xr3:uid="{00000000-0010-0000-0E00-000005000000}" name="3295785430.0000" dataDxfId="8">
      <calculatedColumnFormula>Table15[[#This Row],[0]]+Table15[[#This Row],[1052073440.0000]]+Table15[[#This Row],[2243711990.0000]]</calculatedColumnFormula>
    </tableColumn>
    <tableColumn id="6" xr3:uid="{00000000-0010-0000-0E00-000006000000}" name="3.51" dataDxfId="7" dataCellStyle="Percent">
      <calculatedColumnFormula>Table15[[#This Row],[3295785430.0000]]/درآمدها!$C$12</calculatedColumnFormula>
    </tableColumn>
    <tableColumn id="7" xr3:uid="{00000000-0010-0000-0E00-000007000000}" name="Column7" dataDxfId="6"/>
    <tableColumn id="8" xr3:uid="{00000000-0010-0000-0E00-000008000000}" name="2764670768.0000" dataDxfId="5"/>
    <tableColumn id="9" xr3:uid="{00000000-0010-0000-0E00-000009000000}" name="Column9" dataDxfId="4"/>
    <tableColumn id="10" xr3:uid="{00000000-0010-0000-0E00-00000A000000}" name="5008382758.0000" dataDxfId="3">
      <calculatedColumnFormula>Table15[[#This Row],[2764670768.0000]]+Table15[[#This Row],[Column9]]</calculatedColumnFormula>
    </tableColumn>
    <tableColumn id="11" xr3:uid="{00000000-0010-0000-0E00-00000B000000}" name="3.12" dataDxfId="2" dataCellStyle="Percent">
      <calculatedColumnFormula>Table15[[#This Row],[5008382758.0000]]/درآمدها!$C$12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abSelected="1" view="pageBreakPreview" zoomScaleNormal="100" zoomScaleSheetLayoutView="100" workbookViewId="0">
      <selection activeCell="M1" sqref="M1"/>
    </sheetView>
  </sheetViews>
  <sheetFormatPr defaultColWidth="9" defaultRowHeight="18" x14ac:dyDescent="0.45"/>
  <cols>
    <col min="1" max="1" width="8.7109375" style="1" customWidth="1"/>
    <col min="2" max="16384" width="9" style="1"/>
  </cols>
  <sheetData>
    <row r="3" spans="1:17" ht="27.75" x14ac:dyDescent="0.65">
      <c r="D3" s="130"/>
      <c r="E3" s="131"/>
      <c r="F3" s="131"/>
    </row>
    <row r="6" spans="1:17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 x14ac:dyDescent="0.45">
      <c r="A8" s="3"/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</row>
    <row r="9" spans="1:17" ht="15" customHeight="1" x14ac:dyDescent="0.45">
      <c r="A9" s="3"/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</row>
    <row r="10" spans="1:17" ht="15" customHeight="1" x14ac:dyDescent="0.45">
      <c r="A10" s="3"/>
      <c r="B10" s="3"/>
      <c r="C10" s="3"/>
      <c r="D10" s="3"/>
      <c r="E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</row>
    <row r="11" spans="1:17" ht="1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</row>
    <row r="12" spans="1:17" ht="15" customHeight="1" x14ac:dyDescent="0.45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</row>
    <row r="13" spans="1:17" ht="15" customHeight="1" x14ac:dyDescent="0.45">
      <c r="A13" s="3"/>
      <c r="B13" s="3"/>
      <c r="C13" s="3"/>
      <c r="D13" s="3"/>
      <c r="E13" s="3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</row>
    <row r="14" spans="1:17" ht="15" customHeight="1" x14ac:dyDescent="0.45">
      <c r="A14" s="3"/>
      <c r="B14" s="3"/>
      <c r="C14" s="3"/>
      <c r="D14" s="3"/>
      <c r="E14" s="3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</row>
    <row r="15" spans="1:17" ht="15" customHeight="1" x14ac:dyDescent="0.45">
      <c r="A15" s="126"/>
      <c r="B15" s="127"/>
      <c r="C15" s="127"/>
      <c r="D15" s="127"/>
      <c r="E15" s="127"/>
      <c r="F15" s="127"/>
      <c r="G15" s="127"/>
      <c r="H15" s="127"/>
      <c r="I15" s="127"/>
      <c r="J15" s="2"/>
      <c r="K15" s="2"/>
      <c r="L15" s="2"/>
      <c r="M15" s="2"/>
      <c r="N15" s="2"/>
      <c r="O15" s="2"/>
      <c r="P15" s="2"/>
      <c r="Q15" s="2"/>
    </row>
    <row r="16" spans="1:17" ht="15" customHeight="1" x14ac:dyDescent="0.45">
      <c r="A16" s="127"/>
      <c r="B16" s="127"/>
      <c r="C16" s="127"/>
      <c r="D16" s="127"/>
      <c r="E16" s="127"/>
      <c r="F16" s="127"/>
      <c r="G16" s="127"/>
      <c r="H16" s="127"/>
      <c r="I16" s="127"/>
    </row>
    <row r="17" spans="1:9" ht="15" customHeight="1" x14ac:dyDescent="0.45">
      <c r="A17" s="128"/>
      <c r="B17" s="129"/>
      <c r="C17" s="129"/>
      <c r="D17" s="129"/>
      <c r="E17" s="129"/>
      <c r="F17" s="129"/>
      <c r="G17" s="129"/>
      <c r="H17" s="129"/>
      <c r="I17" s="129"/>
    </row>
    <row r="18" spans="1:9" ht="15" customHeight="1" x14ac:dyDescent="0.45">
      <c r="A18" s="129"/>
      <c r="B18" s="129"/>
      <c r="C18" s="129"/>
      <c r="D18" s="129"/>
      <c r="E18" s="129"/>
      <c r="F18" s="129"/>
      <c r="G18" s="129"/>
      <c r="H18" s="129"/>
      <c r="I18" s="129"/>
    </row>
    <row r="19" spans="1:9" ht="15" customHeight="1" x14ac:dyDescent="0.45">
      <c r="A19" s="129"/>
      <c r="B19" s="129"/>
      <c r="C19" s="129"/>
      <c r="D19" s="129"/>
      <c r="E19" s="129"/>
      <c r="F19" s="129"/>
      <c r="G19" s="129"/>
      <c r="H19" s="129"/>
      <c r="I19" s="129"/>
    </row>
    <row r="20" spans="1:9" ht="15" customHeight="1" x14ac:dyDescent="0.45">
      <c r="A20" s="128"/>
      <c r="B20" s="129"/>
      <c r="C20" s="129"/>
      <c r="D20" s="129"/>
      <c r="E20" s="129"/>
      <c r="F20" s="129"/>
      <c r="G20" s="129"/>
      <c r="H20" s="129"/>
      <c r="I20" s="129"/>
    </row>
    <row r="21" spans="1:9" ht="15" customHeight="1" x14ac:dyDescent="0.45">
      <c r="A21" s="129"/>
      <c r="B21" s="129"/>
      <c r="C21" s="129"/>
      <c r="D21" s="129"/>
      <c r="E21" s="129"/>
      <c r="F21" s="129"/>
      <c r="G21" s="129"/>
      <c r="H21" s="129"/>
      <c r="I21" s="129"/>
    </row>
    <row r="22" spans="1:9" ht="15" customHeight="1" x14ac:dyDescent="0.45">
      <c r="A22" s="129"/>
      <c r="B22" s="129"/>
      <c r="C22" s="129"/>
      <c r="D22" s="129"/>
      <c r="E22" s="129"/>
      <c r="F22" s="129"/>
      <c r="G22" s="129"/>
      <c r="H22" s="129"/>
      <c r="I22" s="129"/>
    </row>
    <row r="23" spans="1:9" ht="15" customHeight="1" x14ac:dyDescent="0.45">
      <c r="A23" s="129"/>
      <c r="B23" s="129"/>
      <c r="C23" s="129"/>
      <c r="D23" s="129"/>
      <c r="E23" s="129"/>
      <c r="F23" s="129"/>
      <c r="G23" s="129"/>
      <c r="H23" s="129"/>
      <c r="I23" s="129"/>
    </row>
    <row r="24" spans="1:9" ht="15" customHeight="1" x14ac:dyDescent="0.45">
      <c r="A24" s="3"/>
      <c r="B24" s="3"/>
      <c r="C24" s="3"/>
      <c r="D24" s="3"/>
      <c r="E24" s="3"/>
      <c r="F24" s="3"/>
      <c r="G24" s="3"/>
      <c r="H24" s="3"/>
      <c r="I24" s="3"/>
    </row>
    <row r="37" spans="6:8" x14ac:dyDescent="0.45">
      <c r="F37" s="124"/>
      <c r="G37" s="125"/>
      <c r="H37" s="125"/>
    </row>
    <row r="38" spans="6:8" x14ac:dyDescent="0.45">
      <c r="F38" s="125"/>
      <c r="G38" s="125"/>
      <c r="H38" s="125"/>
    </row>
    <row r="39" spans="6:8" x14ac:dyDescent="0.45">
      <c r="F39" s="125"/>
      <c r="G39" s="125"/>
      <c r="H39" s="125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9"/>
  <sheetViews>
    <sheetView rightToLeft="1" view="pageBreakPreview" zoomScale="106" zoomScaleNormal="100" zoomScaleSheetLayoutView="106" workbookViewId="0">
      <selection activeCell="D84" sqref="D84"/>
    </sheetView>
  </sheetViews>
  <sheetFormatPr defaultColWidth="9" defaultRowHeight="18" x14ac:dyDescent="0.45"/>
  <cols>
    <col min="1" max="1" width="37.140625" style="26" bestFit="1" customWidth="1"/>
    <col min="2" max="2" width="10.85546875" style="26" bestFit="1" customWidth="1"/>
    <col min="3" max="3" width="15.7109375" style="26" bestFit="1" customWidth="1"/>
    <col min="4" max="4" width="17" style="26" customWidth="1"/>
    <col min="5" max="5" width="24.7109375" style="26" bestFit="1" customWidth="1"/>
    <col min="6" max="6" width="13" style="26" customWidth="1"/>
    <col min="7" max="7" width="16.28515625" style="26" customWidth="1"/>
    <col min="8" max="8" width="17.5703125" style="26" bestFit="1" customWidth="1"/>
    <col min="9" max="9" width="24.7109375" style="26" bestFit="1" customWidth="1"/>
    <col min="10" max="10" width="9" style="1" customWidth="1"/>
    <col min="11" max="11" width="12.28515625" style="1" bestFit="1" customWidth="1"/>
    <col min="12" max="16384" width="9" style="1"/>
  </cols>
  <sheetData>
    <row r="1" spans="1:11" ht="19.5" x14ac:dyDescent="0.45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spans="1:11" ht="19.5" x14ac:dyDescent="0.45">
      <c r="A2" s="137" t="s">
        <v>85</v>
      </c>
      <c r="B2" s="137"/>
      <c r="C2" s="137"/>
      <c r="D2" s="137"/>
      <c r="E2" s="137"/>
      <c r="F2" s="137"/>
      <c r="G2" s="137"/>
      <c r="H2" s="137"/>
      <c r="I2" s="137"/>
    </row>
    <row r="3" spans="1:11" ht="19.5" x14ac:dyDescent="0.45">
      <c r="A3" s="137" t="s">
        <v>181</v>
      </c>
      <c r="B3" s="137"/>
      <c r="C3" s="137"/>
      <c r="D3" s="137"/>
      <c r="E3" s="137"/>
      <c r="F3" s="137"/>
      <c r="G3" s="137"/>
      <c r="H3" s="137"/>
      <c r="I3" s="137"/>
    </row>
    <row r="4" spans="1:11" ht="21" x14ac:dyDescent="0.45">
      <c r="A4" s="142" t="s">
        <v>130</v>
      </c>
      <c r="B4" s="142"/>
      <c r="C4" s="142"/>
      <c r="D4" s="142"/>
      <c r="E4" s="110"/>
      <c r="F4" s="28"/>
      <c r="G4" s="28"/>
      <c r="H4" s="28"/>
      <c r="I4" s="28"/>
    </row>
    <row r="5" spans="1:11" ht="16.5" customHeight="1" x14ac:dyDescent="0.45">
      <c r="A5" s="81"/>
      <c r="B5" s="148" t="s">
        <v>217</v>
      </c>
      <c r="C5" s="148"/>
      <c r="D5" s="148"/>
      <c r="E5" s="148"/>
      <c r="F5" s="154" t="s">
        <v>182</v>
      </c>
      <c r="G5" s="154"/>
      <c r="H5" s="154"/>
      <c r="I5" s="154"/>
    </row>
    <row r="6" spans="1:11" ht="53.25" customHeight="1" thickBot="1" x14ac:dyDescent="0.5">
      <c r="A6" s="28" t="s">
        <v>87</v>
      </c>
      <c r="B6" s="46" t="s">
        <v>7</v>
      </c>
      <c r="C6" s="46" t="s">
        <v>9</v>
      </c>
      <c r="D6" s="46" t="s">
        <v>114</v>
      </c>
      <c r="E6" s="82" t="s">
        <v>131</v>
      </c>
      <c r="F6" s="46" t="s">
        <v>7</v>
      </c>
      <c r="G6" s="46" t="s">
        <v>9</v>
      </c>
      <c r="H6" s="46" t="s">
        <v>114</v>
      </c>
      <c r="I6" s="82" t="s">
        <v>131</v>
      </c>
    </row>
    <row r="7" spans="1:11" ht="23.1" customHeight="1" x14ac:dyDescent="0.45">
      <c r="A7" s="54" t="s">
        <v>16</v>
      </c>
      <c r="B7" s="64">
        <v>10000</v>
      </c>
      <c r="C7" s="64">
        <v>602208664</v>
      </c>
      <c r="D7" s="64">
        <v>-3135868648</v>
      </c>
      <c r="E7" s="64">
        <f>Table13[[#This Row],[10188628360.0000]]+Table13[[#This Row],[-9136554920.0000]]</f>
        <v>-2533659984</v>
      </c>
      <c r="F7" s="64">
        <v>10000</v>
      </c>
      <c r="G7" s="64">
        <v>602208664</v>
      </c>
      <c r="H7" s="64">
        <v>-371197880</v>
      </c>
      <c r="I7" s="64">
        <f>Table13[[#This Row],[Column7]]+Table13[[#This Row],[-7423957592.0000]]</f>
        <v>231010784</v>
      </c>
      <c r="K7" s="80"/>
    </row>
    <row r="8" spans="1:11" ht="23.1" customHeight="1" x14ac:dyDescent="0.45">
      <c r="A8" s="54" t="s">
        <v>17</v>
      </c>
      <c r="B8" s="64">
        <v>60000</v>
      </c>
      <c r="C8" s="64">
        <v>8201706913</v>
      </c>
      <c r="D8" s="64">
        <v>-8347185200</v>
      </c>
      <c r="E8" s="64">
        <f>Table13[[#This Row],[10188628360.0000]]+Table13[[#This Row],[-9136554920.0000]]</f>
        <v>-145478287</v>
      </c>
      <c r="F8" s="64">
        <v>60000</v>
      </c>
      <c r="G8" s="64">
        <v>8201706913</v>
      </c>
      <c r="H8" s="64">
        <v>-6625731869</v>
      </c>
      <c r="I8" s="64">
        <f>Table13[[#This Row],[Column7]]+Table13[[#This Row],[-7423957592.0000]]</f>
        <v>1575975044</v>
      </c>
      <c r="K8" s="80"/>
    </row>
    <row r="9" spans="1:11" ht="23.1" customHeight="1" x14ac:dyDescent="0.45">
      <c r="A9" s="54" t="s">
        <v>18</v>
      </c>
      <c r="B9" s="64">
        <v>4400000</v>
      </c>
      <c r="C9" s="64">
        <v>11041583653</v>
      </c>
      <c r="D9" s="64">
        <v>-12382869159</v>
      </c>
      <c r="E9" s="64">
        <f>Table13[[#This Row],[10188628360.0000]]+Table13[[#This Row],[-9136554920.0000]]</f>
        <v>-1341285506</v>
      </c>
      <c r="F9" s="64">
        <v>4400000</v>
      </c>
      <c r="G9" s="64">
        <v>11041583653</v>
      </c>
      <c r="H9" s="64">
        <v>-10518542359</v>
      </c>
      <c r="I9" s="64">
        <f>Table13[[#This Row],[Column7]]+Table13[[#This Row],[-7423957592.0000]]</f>
        <v>523041294</v>
      </c>
    </row>
    <row r="10" spans="1:11" ht="23.1" customHeight="1" x14ac:dyDescent="0.45">
      <c r="A10" s="54" t="s">
        <v>124</v>
      </c>
      <c r="B10" s="64">
        <v>46000000</v>
      </c>
      <c r="C10" s="64">
        <v>25515230780</v>
      </c>
      <c r="D10" s="64">
        <v>-25617868310</v>
      </c>
      <c r="E10" s="64">
        <f>Table13[[#This Row],[10188628360.0000]]+Table13[[#This Row],[-9136554920.0000]]</f>
        <v>-102637530</v>
      </c>
      <c r="F10" s="64">
        <v>46000000</v>
      </c>
      <c r="G10" s="64">
        <v>25515230780</v>
      </c>
      <c r="H10" s="64">
        <v>-25617868310</v>
      </c>
      <c r="I10" s="64">
        <f>Table13[[#This Row],[Column7]]+Table13[[#This Row],[-7423957592.0000]]</f>
        <v>-102637530</v>
      </c>
    </row>
    <row r="11" spans="1:11" ht="23.1" customHeight="1" x14ac:dyDescent="0.45">
      <c r="A11" s="54" t="s">
        <v>153</v>
      </c>
      <c r="B11" s="64">
        <v>60998000</v>
      </c>
      <c r="C11" s="64">
        <v>32442196210</v>
      </c>
      <c r="D11" s="64">
        <v>-33937412605</v>
      </c>
      <c r="E11" s="64">
        <f>Table13[[#This Row],[10188628360.0000]]+Table13[[#This Row],[-9136554920.0000]]</f>
        <v>-1495216395</v>
      </c>
      <c r="F11" s="64">
        <v>60998000</v>
      </c>
      <c r="G11" s="64">
        <v>32442196210</v>
      </c>
      <c r="H11" s="64">
        <v>-33937412605</v>
      </c>
      <c r="I11" s="64">
        <f>Table13[[#This Row],[Column7]]+Table13[[#This Row],[-7423957592.0000]]</f>
        <v>-1495216395</v>
      </c>
    </row>
    <row r="12" spans="1:11" ht="23.1" customHeight="1" x14ac:dyDescent="0.45">
      <c r="A12" s="54" t="s">
        <v>20</v>
      </c>
      <c r="B12" s="64">
        <v>4000000</v>
      </c>
      <c r="C12" s="64">
        <v>31871712400</v>
      </c>
      <c r="D12" s="64">
        <v>-29192154989</v>
      </c>
      <c r="E12" s="64">
        <f>Table13[[#This Row],[10188628360.0000]]+Table13[[#This Row],[-9136554920.0000]]</f>
        <v>2679557411</v>
      </c>
      <c r="F12" s="64">
        <v>4000000</v>
      </c>
      <c r="G12" s="64">
        <v>31871712400</v>
      </c>
      <c r="H12" s="64">
        <v>-23478036675</v>
      </c>
      <c r="I12" s="64">
        <f>Table13[[#This Row],[Column7]]+Table13[[#This Row],[-7423957592.0000]]</f>
        <v>8393675725</v>
      </c>
    </row>
    <row r="13" spans="1:11" ht="23.1" customHeight="1" x14ac:dyDescent="0.45">
      <c r="A13" s="54" t="s">
        <v>22</v>
      </c>
      <c r="B13" s="64">
        <v>1000000</v>
      </c>
      <c r="C13" s="64">
        <v>7402334200</v>
      </c>
      <c r="D13" s="64">
        <v>-8077077800</v>
      </c>
      <c r="E13" s="64">
        <f>Table13[[#This Row],[10188628360.0000]]+Table13[[#This Row],[-9136554920.0000]]</f>
        <v>-674743600</v>
      </c>
      <c r="F13" s="64">
        <v>1000000</v>
      </c>
      <c r="G13" s="64">
        <v>7402334200</v>
      </c>
      <c r="H13" s="64">
        <v>-5705847000</v>
      </c>
      <c r="I13" s="64">
        <f>Table13[[#This Row],[Column7]]+Table13[[#This Row],[-7423957592.0000]]</f>
        <v>1696487200</v>
      </c>
    </row>
    <row r="14" spans="1:11" ht="23.1" customHeight="1" x14ac:dyDescent="0.45">
      <c r="A14" s="54" t="s">
        <v>129</v>
      </c>
      <c r="B14" s="64">
        <v>52000000</v>
      </c>
      <c r="C14" s="64">
        <v>31578000480</v>
      </c>
      <c r="D14" s="64">
        <v>-33542318548</v>
      </c>
      <c r="E14" s="64">
        <f>Table13[[#This Row],[10188628360.0000]]+Table13[[#This Row],[-9136554920.0000]]</f>
        <v>-1964318068</v>
      </c>
      <c r="F14" s="64">
        <v>52000000</v>
      </c>
      <c r="G14" s="64">
        <v>31578000480</v>
      </c>
      <c r="H14" s="64">
        <v>-33542318548</v>
      </c>
      <c r="I14" s="64">
        <f>Table13[[#This Row],[Column7]]+Table13[[#This Row],[-7423957592.0000]]</f>
        <v>-1964318068</v>
      </c>
    </row>
    <row r="15" spans="1:11" ht="23.1" customHeight="1" x14ac:dyDescent="0.45">
      <c r="A15" s="54" t="s">
        <v>24</v>
      </c>
      <c r="B15" s="64">
        <v>8000000</v>
      </c>
      <c r="C15" s="64">
        <v>31498618880</v>
      </c>
      <c r="D15" s="64">
        <v>-31503323772</v>
      </c>
      <c r="E15" s="64">
        <f>Table13[[#This Row],[10188628360.0000]]+Table13[[#This Row],[-9136554920.0000]]</f>
        <v>-4704892</v>
      </c>
      <c r="F15" s="64">
        <v>8000000</v>
      </c>
      <c r="G15" s="64">
        <v>31498618880</v>
      </c>
      <c r="H15" s="64">
        <v>-27836212778</v>
      </c>
      <c r="I15" s="64">
        <f>Table13[[#This Row],[Column7]]+Table13[[#This Row],[-7423957592.0000]]</f>
        <v>3662406102</v>
      </c>
    </row>
    <row r="16" spans="1:11" ht="23.1" customHeight="1" x14ac:dyDescent="0.45">
      <c r="A16" s="54" t="s">
        <v>25</v>
      </c>
      <c r="B16" s="64">
        <v>2000000</v>
      </c>
      <c r="C16" s="64">
        <v>16054928600</v>
      </c>
      <c r="D16" s="64">
        <v>-14955167583</v>
      </c>
      <c r="E16" s="64">
        <f>Table13[[#This Row],[10188628360.0000]]+Table13[[#This Row],[-9136554920.0000]]</f>
        <v>1099761017</v>
      </c>
      <c r="F16" s="64">
        <v>2000000</v>
      </c>
      <c r="G16" s="64">
        <v>16054928600</v>
      </c>
      <c r="H16" s="64">
        <v>-10828953669</v>
      </c>
      <c r="I16" s="64">
        <f>Table13[[#This Row],[Column7]]+Table13[[#This Row],[-7423957592.0000]]</f>
        <v>5225974931</v>
      </c>
    </row>
    <row r="17" spans="1:9" ht="23.1" customHeight="1" x14ac:dyDescent="0.45">
      <c r="A17" s="54" t="s">
        <v>26</v>
      </c>
      <c r="B17" s="36">
        <v>0</v>
      </c>
      <c r="C17" s="36">
        <v>0</v>
      </c>
      <c r="D17" s="64">
        <v>-1186739286</v>
      </c>
      <c r="E17" s="64">
        <f>Table13[[#This Row],[10188628360.0000]]+Table13[[#This Row],[-9136554920.0000]]</f>
        <v>-1186739286</v>
      </c>
      <c r="F17" s="36">
        <v>0</v>
      </c>
      <c r="G17" s="36">
        <v>0</v>
      </c>
      <c r="H17" s="36">
        <v>0</v>
      </c>
      <c r="I17" s="36">
        <f>Table13[[#This Row],[Column7]]+Table13[[#This Row],[-7423957592.0000]]</f>
        <v>0</v>
      </c>
    </row>
    <row r="18" spans="1:9" ht="23.1" customHeight="1" x14ac:dyDescent="0.45">
      <c r="A18" s="54" t="s">
        <v>154</v>
      </c>
      <c r="B18" s="64">
        <v>15600000</v>
      </c>
      <c r="C18" s="64">
        <v>25757741569</v>
      </c>
      <c r="D18" s="64">
        <v>-27938615256</v>
      </c>
      <c r="E18" s="64">
        <f>Table13[[#This Row],[10188628360.0000]]+Table13[[#This Row],[-9136554920.0000]]</f>
        <v>-2180873687</v>
      </c>
      <c r="F18" s="64">
        <v>15600000</v>
      </c>
      <c r="G18" s="64">
        <v>25757741569</v>
      </c>
      <c r="H18" s="64">
        <v>-27938615256</v>
      </c>
      <c r="I18" s="64">
        <f>Table13[[#This Row],[Column7]]+Table13[[#This Row],[-7423957592.0000]]</f>
        <v>-2180873687</v>
      </c>
    </row>
    <row r="19" spans="1:9" ht="23.1" customHeight="1" x14ac:dyDescent="0.45">
      <c r="A19" s="54" t="s">
        <v>155</v>
      </c>
      <c r="B19" s="64">
        <v>1000000</v>
      </c>
      <c r="C19" s="64">
        <v>7511483900</v>
      </c>
      <c r="D19" s="64">
        <v>-7898829395</v>
      </c>
      <c r="E19" s="64">
        <f>Table13[[#This Row],[10188628360.0000]]+Table13[[#This Row],[-9136554920.0000]]</f>
        <v>-387345495</v>
      </c>
      <c r="F19" s="64">
        <v>1000000</v>
      </c>
      <c r="G19" s="64">
        <v>7511483900</v>
      </c>
      <c r="H19" s="64">
        <v>-7898829395</v>
      </c>
      <c r="I19" s="64">
        <f>Table13[[#This Row],[Column7]]+Table13[[#This Row],[-7423957592.0000]]</f>
        <v>-387345495</v>
      </c>
    </row>
    <row r="20" spans="1:9" ht="23.1" customHeight="1" x14ac:dyDescent="0.45">
      <c r="A20" s="54" t="s">
        <v>28</v>
      </c>
      <c r="B20" s="64">
        <v>40200000</v>
      </c>
      <c r="C20" s="64">
        <v>58637203380</v>
      </c>
      <c r="D20" s="64">
        <v>-64881572938</v>
      </c>
      <c r="E20" s="64">
        <f>Table13[[#This Row],[10188628360.0000]]+Table13[[#This Row],[-9136554920.0000]]</f>
        <v>-6244369558</v>
      </c>
      <c r="F20" s="64">
        <v>40200000</v>
      </c>
      <c r="G20" s="64">
        <v>58637203380</v>
      </c>
      <c r="H20" s="64">
        <v>-59570698582</v>
      </c>
      <c r="I20" s="64">
        <f>Table13[[#This Row],[Column7]]+Table13[[#This Row],[-7423957592.0000]]</f>
        <v>-933495202</v>
      </c>
    </row>
    <row r="21" spans="1:9" ht="23.1" customHeight="1" x14ac:dyDescent="0.45">
      <c r="A21" s="54" t="s">
        <v>30</v>
      </c>
      <c r="B21" s="64">
        <v>400000</v>
      </c>
      <c r="C21" s="64">
        <v>3603924640</v>
      </c>
      <c r="D21" s="64">
        <v>-3429110874</v>
      </c>
      <c r="E21" s="64">
        <f>Table13[[#This Row],[10188628360.0000]]+Table13[[#This Row],[-9136554920.0000]]</f>
        <v>174813766</v>
      </c>
      <c r="F21" s="64">
        <v>400000</v>
      </c>
      <c r="G21" s="64">
        <v>3603924640</v>
      </c>
      <c r="H21" s="64">
        <v>-3429110874</v>
      </c>
      <c r="I21" s="64">
        <f>Table13[[#This Row],[Column7]]+Table13[[#This Row],[-7423957592.0000]]</f>
        <v>174813766</v>
      </c>
    </row>
    <row r="22" spans="1:9" ht="23.1" customHeight="1" x14ac:dyDescent="0.45">
      <c r="A22" s="54" t="s">
        <v>156</v>
      </c>
      <c r="B22" s="64">
        <v>4000000</v>
      </c>
      <c r="C22" s="64">
        <v>10601412680</v>
      </c>
      <c r="D22" s="64">
        <v>-10764014096</v>
      </c>
      <c r="E22" s="64">
        <f>Table13[[#This Row],[10188628360.0000]]+Table13[[#This Row],[-9136554920.0000]]</f>
        <v>-162601416</v>
      </c>
      <c r="F22" s="64">
        <v>4000000</v>
      </c>
      <c r="G22" s="64">
        <v>10601412680</v>
      </c>
      <c r="H22" s="64">
        <v>-10764014096</v>
      </c>
      <c r="I22" s="64">
        <f>Table13[[#This Row],[Column7]]+Table13[[#This Row],[-7423957592.0000]]</f>
        <v>-162601416</v>
      </c>
    </row>
    <row r="23" spans="1:9" ht="23.1" customHeight="1" x14ac:dyDescent="0.45">
      <c r="A23" s="54" t="s">
        <v>31</v>
      </c>
      <c r="B23" s="64">
        <v>559979</v>
      </c>
      <c r="C23" s="64">
        <v>8818171252</v>
      </c>
      <c r="D23" s="64">
        <v>-12430948068</v>
      </c>
      <c r="E23" s="64">
        <f>Table13[[#This Row],[10188628360.0000]]+Table13[[#This Row],[-9136554920.0000]]</f>
        <v>-3612776816</v>
      </c>
      <c r="F23" s="64">
        <v>559979</v>
      </c>
      <c r="G23" s="64">
        <v>8818171252</v>
      </c>
      <c r="H23" s="64">
        <v>-6480842439</v>
      </c>
      <c r="I23" s="64">
        <f>Table13[[#This Row],[Column7]]+Table13[[#This Row],[-7423957592.0000]]</f>
        <v>2337328813</v>
      </c>
    </row>
    <row r="24" spans="1:9" ht="23.1" customHeight="1" x14ac:dyDescent="0.45">
      <c r="A24" s="54" t="s">
        <v>32</v>
      </c>
      <c r="B24" s="36">
        <v>0</v>
      </c>
      <c r="C24" s="36">
        <v>0</v>
      </c>
      <c r="D24" s="64">
        <v>-2991284308</v>
      </c>
      <c r="E24" s="64">
        <f>Table13[[#This Row],[10188628360.0000]]+Table13[[#This Row],[-9136554920.0000]]</f>
        <v>-2991284308</v>
      </c>
      <c r="F24" s="36">
        <v>0</v>
      </c>
      <c r="G24" s="36">
        <v>0</v>
      </c>
      <c r="H24" s="36">
        <v>0</v>
      </c>
      <c r="I24" s="36">
        <f>Table13[[#This Row],[Column7]]+Table13[[#This Row],[-7423957592.0000]]</f>
        <v>0</v>
      </c>
    </row>
    <row r="25" spans="1:9" ht="23.1" customHeight="1" x14ac:dyDescent="0.45">
      <c r="A25" s="54" t="s">
        <v>33</v>
      </c>
      <c r="B25" s="64">
        <v>4465418</v>
      </c>
      <c r="C25" s="64">
        <v>25699221852</v>
      </c>
      <c r="D25" s="64">
        <v>-27589881526</v>
      </c>
      <c r="E25" s="64">
        <f>Table13[[#This Row],[10188628360.0000]]+Table13[[#This Row],[-9136554920.0000]]</f>
        <v>-1890659674</v>
      </c>
      <c r="F25" s="64">
        <v>4465418</v>
      </c>
      <c r="G25" s="64">
        <v>25699221852</v>
      </c>
      <c r="H25" s="64">
        <v>-23829788308</v>
      </c>
      <c r="I25" s="64">
        <f>Table13[[#This Row],[Column7]]+Table13[[#This Row],[-7423957592.0000]]</f>
        <v>1869433544</v>
      </c>
    </row>
    <row r="26" spans="1:9" ht="23.1" customHeight="1" x14ac:dyDescent="0.45">
      <c r="A26" s="54" t="s">
        <v>34</v>
      </c>
      <c r="B26" s="64">
        <v>2537587</v>
      </c>
      <c r="C26" s="64">
        <v>14327257567</v>
      </c>
      <c r="D26" s="64">
        <v>-15708439954</v>
      </c>
      <c r="E26" s="64">
        <f>Table13[[#This Row],[10188628360.0000]]+Table13[[#This Row],[-9136554920.0000]]</f>
        <v>-1381182387</v>
      </c>
      <c r="F26" s="64">
        <v>2537587</v>
      </c>
      <c r="G26" s="64">
        <v>14327257567</v>
      </c>
      <c r="H26" s="64">
        <v>-13524201650</v>
      </c>
      <c r="I26" s="64">
        <f>Table13[[#This Row],[Column7]]+Table13[[#This Row],[-7423957592.0000]]</f>
        <v>803055917</v>
      </c>
    </row>
    <row r="27" spans="1:9" ht="23.1" customHeight="1" x14ac:dyDescent="0.45">
      <c r="A27" s="54" t="s">
        <v>157</v>
      </c>
      <c r="B27" s="64">
        <v>542129</v>
      </c>
      <c r="C27" s="64">
        <v>3846259154</v>
      </c>
      <c r="D27" s="64">
        <v>-3886548579</v>
      </c>
      <c r="E27" s="64">
        <f>Table13[[#This Row],[10188628360.0000]]+Table13[[#This Row],[-9136554920.0000]]</f>
        <v>-40289425</v>
      </c>
      <c r="F27" s="64">
        <v>542129</v>
      </c>
      <c r="G27" s="64">
        <v>3846259154</v>
      </c>
      <c r="H27" s="64">
        <v>-3886548579</v>
      </c>
      <c r="I27" s="64">
        <f>Table13[[#This Row],[Column7]]+Table13[[#This Row],[-7423957592.0000]]</f>
        <v>-40289425</v>
      </c>
    </row>
    <row r="28" spans="1:9" ht="23.1" customHeight="1" x14ac:dyDescent="0.45">
      <c r="A28" s="54" t="s">
        <v>35</v>
      </c>
      <c r="B28" s="64">
        <v>600000</v>
      </c>
      <c r="C28" s="64">
        <v>14407760400</v>
      </c>
      <c r="D28" s="64">
        <v>-15345601861</v>
      </c>
      <c r="E28" s="64">
        <f>Table13[[#This Row],[10188628360.0000]]+Table13[[#This Row],[-9136554920.0000]]</f>
        <v>-937841461</v>
      </c>
      <c r="F28" s="64">
        <v>600000</v>
      </c>
      <c r="G28" s="64">
        <v>14407760400</v>
      </c>
      <c r="H28" s="64">
        <v>-8238102209</v>
      </c>
      <c r="I28" s="64">
        <f>Table13[[#This Row],[Column7]]+Table13[[#This Row],[-7423957592.0000]]</f>
        <v>6169658191</v>
      </c>
    </row>
    <row r="29" spans="1:9" ht="23.1" customHeight="1" x14ac:dyDescent="0.45">
      <c r="A29" s="54" t="s">
        <v>36</v>
      </c>
      <c r="B29" s="36">
        <v>0</v>
      </c>
      <c r="C29" s="36">
        <v>0</v>
      </c>
      <c r="D29" s="64">
        <v>-2256393221</v>
      </c>
      <c r="E29" s="64">
        <f>Table13[[#This Row],[10188628360.0000]]+Table13[[#This Row],[-9136554920.0000]]</f>
        <v>-2256393221</v>
      </c>
      <c r="F29" s="36">
        <v>0</v>
      </c>
      <c r="G29" s="36">
        <v>0</v>
      </c>
      <c r="H29" s="36">
        <v>0</v>
      </c>
      <c r="I29" s="36">
        <f>Table13[[#This Row],[Column7]]+Table13[[#This Row],[-7423957592.0000]]</f>
        <v>0</v>
      </c>
    </row>
    <row r="30" spans="1:9" ht="23.1" customHeight="1" x14ac:dyDescent="0.45">
      <c r="A30" s="54" t="s">
        <v>37</v>
      </c>
      <c r="B30" s="64">
        <v>400000</v>
      </c>
      <c r="C30" s="64">
        <v>27350930280</v>
      </c>
      <c r="D30" s="64">
        <v>-18281531398</v>
      </c>
      <c r="E30" s="64">
        <f>Table13[[#This Row],[10188628360.0000]]+Table13[[#This Row],[-9136554920.0000]]</f>
        <v>9069398882</v>
      </c>
      <c r="F30" s="64">
        <v>400000</v>
      </c>
      <c r="G30" s="64">
        <v>27350930280</v>
      </c>
      <c r="H30" s="64">
        <v>-14566932257</v>
      </c>
      <c r="I30" s="64">
        <f>Table13[[#This Row],[Column7]]+Table13[[#This Row],[-7423957592.0000]]</f>
        <v>12783998023</v>
      </c>
    </row>
    <row r="31" spans="1:9" ht="23.1" customHeight="1" x14ac:dyDescent="0.45">
      <c r="A31" s="54" t="s">
        <v>38</v>
      </c>
      <c r="B31" s="64">
        <v>1883689</v>
      </c>
      <c r="C31" s="64">
        <v>5590562103</v>
      </c>
      <c r="D31" s="64">
        <v>-6859019060</v>
      </c>
      <c r="E31" s="64">
        <f>Table13[[#This Row],[10188628360.0000]]+Table13[[#This Row],[-9136554920.0000]]</f>
        <v>-1268456957</v>
      </c>
      <c r="F31" s="64">
        <v>1883689</v>
      </c>
      <c r="G31" s="64">
        <v>5590562103</v>
      </c>
      <c r="H31" s="64">
        <v>-4041867065</v>
      </c>
      <c r="I31" s="64">
        <f>Table13[[#This Row],[Column7]]+Table13[[#This Row],[-7423957592.0000]]</f>
        <v>1548695038</v>
      </c>
    </row>
    <row r="32" spans="1:9" ht="23.1" customHeight="1" x14ac:dyDescent="0.45">
      <c r="A32" s="54" t="s">
        <v>39</v>
      </c>
      <c r="B32" s="36">
        <v>0</v>
      </c>
      <c r="C32" s="36">
        <v>0</v>
      </c>
      <c r="D32" s="64">
        <v>-330365655</v>
      </c>
      <c r="E32" s="64">
        <f>Table13[[#This Row],[10188628360.0000]]+Table13[[#This Row],[-9136554920.0000]]</f>
        <v>-330365655</v>
      </c>
      <c r="F32" s="36">
        <v>0</v>
      </c>
      <c r="G32" s="36">
        <v>0</v>
      </c>
      <c r="H32" s="36">
        <v>0</v>
      </c>
      <c r="I32" s="36">
        <f>Table13[[#This Row],[Column7]]+Table13[[#This Row],[-7423957592.0000]]</f>
        <v>0</v>
      </c>
    </row>
    <row r="33" spans="1:9" ht="23.1" customHeight="1" x14ac:dyDescent="0.45">
      <c r="A33" s="54" t="s">
        <v>42</v>
      </c>
      <c r="B33" s="64">
        <v>1100000</v>
      </c>
      <c r="C33" s="64">
        <v>19406816660</v>
      </c>
      <c r="D33" s="64">
        <v>-20820561485</v>
      </c>
      <c r="E33" s="64">
        <f>Table13[[#This Row],[10188628360.0000]]+Table13[[#This Row],[-9136554920.0000]]</f>
        <v>-1413744825</v>
      </c>
      <c r="F33" s="64">
        <v>1100000</v>
      </c>
      <c r="G33" s="64">
        <v>19406816660</v>
      </c>
      <c r="H33" s="64">
        <v>-18235458499</v>
      </c>
      <c r="I33" s="64">
        <f>Table13[[#This Row],[Column7]]+Table13[[#This Row],[-7423957592.0000]]</f>
        <v>1171358161</v>
      </c>
    </row>
    <row r="34" spans="1:9" ht="23.1" customHeight="1" x14ac:dyDescent="0.45">
      <c r="A34" s="54" t="s">
        <v>43</v>
      </c>
      <c r="B34" s="36">
        <v>0</v>
      </c>
      <c r="C34" s="36">
        <v>0</v>
      </c>
      <c r="D34" s="64">
        <v>-1707839560</v>
      </c>
      <c r="E34" s="64">
        <f>Table13[[#This Row],[10188628360.0000]]+Table13[[#This Row],[-9136554920.0000]]</f>
        <v>-1707839560</v>
      </c>
      <c r="F34" s="36">
        <v>0</v>
      </c>
      <c r="G34" s="36">
        <v>0</v>
      </c>
      <c r="H34" s="36">
        <v>0</v>
      </c>
      <c r="I34" s="36">
        <f>Table13[[#This Row],[Column7]]+Table13[[#This Row],[-7423957592.0000]]</f>
        <v>0</v>
      </c>
    </row>
    <row r="35" spans="1:9" ht="23.1" customHeight="1" x14ac:dyDescent="0.45">
      <c r="A35" s="54" t="s">
        <v>44</v>
      </c>
      <c r="B35" s="36">
        <v>0</v>
      </c>
      <c r="C35" s="36">
        <v>0</v>
      </c>
      <c r="D35" s="64">
        <v>-4622326050</v>
      </c>
      <c r="E35" s="64">
        <f>Table13[[#This Row],[10188628360.0000]]+Table13[[#This Row],[-9136554920.0000]]</f>
        <v>-4622326050</v>
      </c>
      <c r="F35" s="36">
        <v>0</v>
      </c>
      <c r="G35" s="36">
        <v>0</v>
      </c>
      <c r="H35" s="36">
        <v>0</v>
      </c>
      <c r="I35" s="36">
        <f>Table13[[#This Row],[Column7]]+Table13[[#This Row],[-7423957592.0000]]</f>
        <v>0</v>
      </c>
    </row>
    <row r="36" spans="1:9" ht="23.1" customHeight="1" x14ac:dyDescent="0.45">
      <c r="A36" s="54" t="s">
        <v>159</v>
      </c>
      <c r="B36" s="64">
        <v>43000</v>
      </c>
      <c r="C36" s="64">
        <v>11576575949</v>
      </c>
      <c r="D36" s="64">
        <v>-8973000557</v>
      </c>
      <c r="E36" s="64">
        <f>Table13[[#This Row],[10188628360.0000]]+Table13[[#This Row],[-9136554920.0000]]</f>
        <v>2603575392</v>
      </c>
      <c r="F36" s="36">
        <v>43000</v>
      </c>
      <c r="G36" s="36">
        <v>11576575949</v>
      </c>
      <c r="H36" s="36">
        <v>-8973000557</v>
      </c>
      <c r="I36" s="64">
        <f>Table13[[#This Row],[Column7]]+Table13[[#This Row],[-7423957592.0000]]</f>
        <v>2603575392</v>
      </c>
    </row>
    <row r="37" spans="1:9" ht="23.1" customHeight="1" x14ac:dyDescent="0.45">
      <c r="A37" s="54" t="s">
        <v>160</v>
      </c>
      <c r="B37" s="64">
        <v>37171853</v>
      </c>
      <c r="C37" s="64">
        <v>18995525010</v>
      </c>
      <c r="D37" s="64">
        <v>-21268095798</v>
      </c>
      <c r="E37" s="64">
        <f>Table13[[#This Row],[10188628360.0000]]+Table13[[#This Row],[-9136554920.0000]]</f>
        <v>-2272570788</v>
      </c>
      <c r="F37" s="36">
        <v>37171853</v>
      </c>
      <c r="G37" s="36">
        <v>18995525010</v>
      </c>
      <c r="H37" s="36">
        <v>-21268095798</v>
      </c>
      <c r="I37" s="64">
        <f>Table13[[#This Row],[Column7]]+Table13[[#This Row],[-7423957592.0000]]</f>
        <v>-2272570788</v>
      </c>
    </row>
    <row r="38" spans="1:9" ht="23.1" customHeight="1" x14ac:dyDescent="0.45">
      <c r="A38" s="54" t="s">
        <v>46</v>
      </c>
      <c r="B38" s="64">
        <v>1200000</v>
      </c>
      <c r="C38" s="64">
        <v>11990590680</v>
      </c>
      <c r="D38" s="64">
        <v>-10190999857</v>
      </c>
      <c r="E38" s="64">
        <f>Table13[[#This Row],[10188628360.0000]]+Table13[[#This Row],[-9136554920.0000]]</f>
        <v>1799590823</v>
      </c>
      <c r="F38" s="36">
        <v>1200000</v>
      </c>
      <c r="G38" s="36">
        <v>11990590680</v>
      </c>
      <c r="H38" s="36">
        <v>-6864960571</v>
      </c>
      <c r="I38" s="64">
        <f>Table13[[#This Row],[Column7]]+Table13[[#This Row],[-7423957592.0000]]</f>
        <v>5125630109</v>
      </c>
    </row>
    <row r="39" spans="1:9" ht="23.1" customHeight="1" x14ac:dyDescent="0.45">
      <c r="A39" s="54" t="s">
        <v>161</v>
      </c>
      <c r="B39" s="64">
        <v>65000000</v>
      </c>
      <c r="C39" s="64">
        <v>28572414650</v>
      </c>
      <c r="D39" s="64">
        <v>-30548395542</v>
      </c>
      <c r="E39" s="64">
        <f>Table13[[#This Row],[10188628360.0000]]+Table13[[#This Row],[-9136554920.0000]]</f>
        <v>-1975980892</v>
      </c>
      <c r="F39" s="36">
        <v>65000000</v>
      </c>
      <c r="G39" s="36">
        <v>28572414650</v>
      </c>
      <c r="H39" s="36">
        <v>-30548395542</v>
      </c>
      <c r="I39" s="64">
        <f>Table13[[#This Row],[Column7]]+Table13[[#This Row],[-7423957592.0000]]</f>
        <v>-1975980892</v>
      </c>
    </row>
    <row r="40" spans="1:9" ht="23.1" customHeight="1" x14ac:dyDescent="0.45">
      <c r="A40" s="54" t="s">
        <v>162</v>
      </c>
      <c r="B40" s="64">
        <v>20000000</v>
      </c>
      <c r="C40" s="64">
        <v>13355954200</v>
      </c>
      <c r="D40" s="64">
        <v>-13053116368</v>
      </c>
      <c r="E40" s="64">
        <f>Table13[[#This Row],[10188628360.0000]]+Table13[[#This Row],[-9136554920.0000]]</f>
        <v>302837832</v>
      </c>
      <c r="F40" s="36">
        <v>20000000</v>
      </c>
      <c r="G40" s="36">
        <v>13355954200</v>
      </c>
      <c r="H40" s="36">
        <v>-13053116368</v>
      </c>
      <c r="I40" s="64">
        <f>Table13[[#This Row],[Column7]]+Table13[[#This Row],[-7423957592.0000]]</f>
        <v>302837832</v>
      </c>
    </row>
    <row r="41" spans="1:9" ht="23.1" customHeight="1" x14ac:dyDescent="0.45">
      <c r="A41" s="54" t="s">
        <v>47</v>
      </c>
      <c r="B41" s="64">
        <v>499542</v>
      </c>
      <c r="C41" s="64">
        <v>13566776393</v>
      </c>
      <c r="D41" s="64">
        <v>-11139756246</v>
      </c>
      <c r="E41" s="64">
        <f>Table13[[#This Row],[10188628360.0000]]+Table13[[#This Row],[-9136554920.0000]]</f>
        <v>2427020147</v>
      </c>
      <c r="F41" s="36">
        <v>499542</v>
      </c>
      <c r="G41" s="36">
        <v>13566776393</v>
      </c>
      <c r="H41" s="36">
        <v>-8492501017</v>
      </c>
      <c r="I41" s="64">
        <f>Table13[[#This Row],[Column7]]+Table13[[#This Row],[-7423957592.0000]]</f>
        <v>5074275376</v>
      </c>
    </row>
    <row r="42" spans="1:9" ht="23.1" customHeight="1" x14ac:dyDescent="0.45">
      <c r="A42" s="54" t="s">
        <v>48</v>
      </c>
      <c r="B42" s="36">
        <v>0</v>
      </c>
      <c r="C42" s="36">
        <v>0</v>
      </c>
      <c r="D42" s="64">
        <v>-4690804584</v>
      </c>
      <c r="E42" s="64">
        <f>Table13[[#This Row],[10188628360.0000]]+Table13[[#This Row],[-9136554920.0000]]</f>
        <v>-4690804584</v>
      </c>
      <c r="F42" s="36">
        <v>0</v>
      </c>
      <c r="G42" s="36">
        <v>0</v>
      </c>
      <c r="H42" s="36">
        <v>0</v>
      </c>
      <c r="I42" s="36">
        <f>Table13[[#This Row],[Column7]]+Table13[[#This Row],[-7423957592.0000]]</f>
        <v>0</v>
      </c>
    </row>
    <row r="43" spans="1:9" ht="23.1" customHeight="1" x14ac:dyDescent="0.45">
      <c r="A43" s="54" t="s">
        <v>49</v>
      </c>
      <c r="B43" s="36">
        <v>0</v>
      </c>
      <c r="C43" s="36">
        <v>0</v>
      </c>
      <c r="D43" s="64">
        <v>-1835878491</v>
      </c>
      <c r="E43" s="64">
        <f>Table13[[#This Row],[10188628360.0000]]+Table13[[#This Row],[-9136554920.0000]]</f>
        <v>-1835878491</v>
      </c>
      <c r="F43" s="36">
        <v>0</v>
      </c>
      <c r="G43" s="36">
        <v>0</v>
      </c>
      <c r="H43" s="36">
        <v>0</v>
      </c>
      <c r="I43" s="36">
        <f>Table13[[#This Row],[Column7]]+Table13[[#This Row],[-7423957592.0000]]</f>
        <v>0</v>
      </c>
    </row>
    <row r="44" spans="1:9" ht="23.1" customHeight="1" x14ac:dyDescent="0.45">
      <c r="A44" s="54" t="s">
        <v>50</v>
      </c>
      <c r="B44" s="64">
        <v>100000</v>
      </c>
      <c r="C44" s="64">
        <v>1625338260</v>
      </c>
      <c r="D44" s="64">
        <v>-4472464960</v>
      </c>
      <c r="E44" s="64">
        <f>Table13[[#This Row],[10188628360.0000]]+Table13[[#This Row],[-9136554920.0000]]</f>
        <v>-2847126700</v>
      </c>
      <c r="F44" s="64">
        <v>100000</v>
      </c>
      <c r="G44" s="64">
        <v>1625338260</v>
      </c>
      <c r="H44" s="64">
        <v>-953533461</v>
      </c>
      <c r="I44" s="64">
        <f>Table13[[#This Row],[Column7]]+Table13[[#This Row],[-7423957592.0000]]</f>
        <v>671804799</v>
      </c>
    </row>
    <row r="45" spans="1:9" ht="23.1" customHeight="1" x14ac:dyDescent="0.45">
      <c r="A45" s="54" t="s">
        <v>164</v>
      </c>
      <c r="B45" s="64">
        <v>1000000</v>
      </c>
      <c r="C45" s="64">
        <v>13316263400</v>
      </c>
      <c r="D45" s="64">
        <v>-12940123341</v>
      </c>
      <c r="E45" s="64">
        <f>Table13[[#This Row],[10188628360.0000]]+Table13[[#This Row],[-9136554920.0000]]</f>
        <v>376140059</v>
      </c>
      <c r="F45" s="64">
        <v>1000000</v>
      </c>
      <c r="G45" s="64">
        <v>13316263400</v>
      </c>
      <c r="H45" s="64">
        <v>-12940123341</v>
      </c>
      <c r="I45" s="64">
        <f>Table13[[#This Row],[Column7]]+Table13[[#This Row],[-7423957592.0000]]</f>
        <v>376140059</v>
      </c>
    </row>
    <row r="46" spans="1:9" ht="23.1" customHeight="1" x14ac:dyDescent="0.45">
      <c r="A46" s="54" t="s">
        <v>127</v>
      </c>
      <c r="B46" s="64">
        <v>16800000</v>
      </c>
      <c r="C46" s="64">
        <v>31739938945</v>
      </c>
      <c r="D46" s="64">
        <v>-32380431945</v>
      </c>
      <c r="E46" s="64">
        <f>Table13[[#This Row],[10188628360.0000]]+Table13[[#This Row],[-9136554920.0000]]</f>
        <v>-640493000</v>
      </c>
      <c r="F46" s="64">
        <v>16800000</v>
      </c>
      <c r="G46" s="64">
        <v>31739938945</v>
      </c>
      <c r="H46" s="64">
        <v>-32380431945</v>
      </c>
      <c r="I46" s="64">
        <f>Table13[[#This Row],[Column7]]+Table13[[#This Row],[-7423957592.0000]]</f>
        <v>-640493000</v>
      </c>
    </row>
    <row r="47" spans="1:9" ht="23.1" customHeight="1" x14ac:dyDescent="0.45">
      <c r="A47" s="54" t="s">
        <v>51</v>
      </c>
      <c r="B47" s="36">
        <v>0</v>
      </c>
      <c r="C47" s="36">
        <v>0</v>
      </c>
      <c r="D47" s="64">
        <v>-564743079</v>
      </c>
      <c r="E47" s="64">
        <f>Table13[[#This Row],[10188628360.0000]]+Table13[[#This Row],[-9136554920.0000]]</f>
        <v>-564743079</v>
      </c>
      <c r="F47" s="36">
        <v>0</v>
      </c>
      <c r="G47" s="36">
        <v>0</v>
      </c>
      <c r="H47" s="36">
        <v>0</v>
      </c>
      <c r="I47" s="36">
        <f>Table13[[#This Row],[Column7]]+Table13[[#This Row],[-7423957592.0000]]</f>
        <v>0</v>
      </c>
    </row>
    <row r="48" spans="1:9" ht="23.1" customHeight="1" x14ac:dyDescent="0.45">
      <c r="A48" s="54" t="s">
        <v>116</v>
      </c>
      <c r="B48" s="64">
        <v>350000</v>
      </c>
      <c r="C48" s="64">
        <v>35840792400</v>
      </c>
      <c r="D48" s="64">
        <v>-36173446398</v>
      </c>
      <c r="E48" s="64">
        <f>Table13[[#This Row],[10188628360.0000]]+Table13[[#This Row],[-9136554920.0000]]</f>
        <v>-332653998</v>
      </c>
      <c r="F48" s="64">
        <v>350000</v>
      </c>
      <c r="G48" s="64">
        <v>35840792400</v>
      </c>
      <c r="H48" s="64">
        <v>-36173446398</v>
      </c>
      <c r="I48" s="64">
        <f>Table13[[#This Row],[Column7]]+Table13[[#This Row],[-7423957592.0000]]</f>
        <v>-332653998</v>
      </c>
    </row>
    <row r="49" spans="1:9" ht="23.1" customHeight="1" x14ac:dyDescent="0.45">
      <c r="A49" s="54" t="s">
        <v>52</v>
      </c>
      <c r="B49" s="64">
        <v>433124</v>
      </c>
      <c r="C49" s="64">
        <v>6807651075</v>
      </c>
      <c r="D49" s="64">
        <v>-12262952742</v>
      </c>
      <c r="E49" s="64">
        <f>Table13[[#This Row],[10188628360.0000]]+Table13[[#This Row],[-9136554920.0000]]</f>
        <v>-5455301667</v>
      </c>
      <c r="F49" s="64">
        <v>433124</v>
      </c>
      <c r="G49" s="64">
        <v>6807651075</v>
      </c>
      <c r="H49" s="64">
        <v>-5854366652</v>
      </c>
      <c r="I49" s="64">
        <f>Table13[[#This Row],[Column7]]+Table13[[#This Row],[-7423957592.0000]]</f>
        <v>953284423</v>
      </c>
    </row>
    <row r="50" spans="1:9" ht="23.1" customHeight="1" x14ac:dyDescent="0.45">
      <c r="A50" s="54" t="s">
        <v>54</v>
      </c>
      <c r="B50" s="36">
        <v>0</v>
      </c>
      <c r="C50" s="36">
        <v>0</v>
      </c>
      <c r="D50" s="64">
        <v>28840653</v>
      </c>
      <c r="E50" s="64">
        <f>Table13[[#This Row],[10188628360.0000]]+Table13[[#This Row],[-9136554920.0000]]</f>
        <v>28840653</v>
      </c>
      <c r="F50" s="36">
        <v>0</v>
      </c>
      <c r="G50" s="36">
        <v>0</v>
      </c>
      <c r="H50" s="36">
        <v>0</v>
      </c>
      <c r="I50" s="36">
        <f>Table13[[#This Row],[Column7]]+Table13[[#This Row],[-7423957592.0000]]</f>
        <v>0</v>
      </c>
    </row>
    <row r="51" spans="1:9" ht="23.1" customHeight="1" x14ac:dyDescent="0.45">
      <c r="A51" s="54" t="s">
        <v>55</v>
      </c>
      <c r="B51" s="36">
        <v>0</v>
      </c>
      <c r="C51" s="36">
        <v>0</v>
      </c>
      <c r="D51" s="64">
        <v>-306537925</v>
      </c>
      <c r="E51" s="64">
        <f>Table13[[#This Row],[10188628360.0000]]+Table13[[#This Row],[-9136554920.0000]]</f>
        <v>-306537925</v>
      </c>
      <c r="F51" s="36">
        <v>0</v>
      </c>
      <c r="G51" s="36">
        <v>0</v>
      </c>
      <c r="H51" s="36">
        <v>0</v>
      </c>
      <c r="I51" s="36">
        <f>Table13[[#This Row],[Column7]]+Table13[[#This Row],[-7423957592.0000]]</f>
        <v>0</v>
      </c>
    </row>
    <row r="52" spans="1:9" ht="23.1" customHeight="1" x14ac:dyDescent="0.45">
      <c r="A52" s="54" t="s">
        <v>57</v>
      </c>
      <c r="B52" s="64">
        <v>600000</v>
      </c>
      <c r="C52" s="64">
        <v>10787959440</v>
      </c>
      <c r="D52" s="64">
        <v>-10674305775</v>
      </c>
      <c r="E52" s="64">
        <f>Table13[[#This Row],[10188628360.0000]]+Table13[[#This Row],[-9136554920.0000]]</f>
        <v>113653665</v>
      </c>
      <c r="F52" s="64">
        <v>600000</v>
      </c>
      <c r="G52" s="64">
        <v>10787959440</v>
      </c>
      <c r="H52" s="64">
        <v>-10843146674</v>
      </c>
      <c r="I52" s="64">
        <f>Table13[[#This Row],[Column7]]+Table13[[#This Row],[-7423957592.0000]]</f>
        <v>-55187234</v>
      </c>
    </row>
    <row r="53" spans="1:9" ht="23.1" customHeight="1" x14ac:dyDescent="0.45">
      <c r="A53" s="54" t="s">
        <v>166</v>
      </c>
      <c r="B53" s="64">
        <v>1190076</v>
      </c>
      <c r="C53" s="64">
        <v>25695877269</v>
      </c>
      <c r="D53" s="64">
        <v>-26820918644</v>
      </c>
      <c r="E53" s="64">
        <f>Table13[[#This Row],[10188628360.0000]]+Table13[[#This Row],[-9136554920.0000]]</f>
        <v>-1125041375</v>
      </c>
      <c r="F53" s="64">
        <v>1190076</v>
      </c>
      <c r="G53" s="64">
        <v>25695877269</v>
      </c>
      <c r="H53" s="64">
        <v>-26820918644</v>
      </c>
      <c r="I53" s="64">
        <f>Table13[[#This Row],[Column7]]+Table13[[#This Row],[-7423957592.0000]]</f>
        <v>-1125041375</v>
      </c>
    </row>
    <row r="54" spans="1:9" ht="23.1" customHeight="1" x14ac:dyDescent="0.45">
      <c r="A54" s="54" t="s">
        <v>59</v>
      </c>
      <c r="B54" s="64">
        <v>133750</v>
      </c>
      <c r="C54" s="64">
        <v>5580712534</v>
      </c>
      <c r="D54" s="64">
        <v>-4141845667</v>
      </c>
      <c r="E54" s="64">
        <f>Table13[[#This Row],[10188628360.0000]]+Table13[[#This Row],[-9136554920.0000]]</f>
        <v>1438866867</v>
      </c>
      <c r="F54" s="64">
        <v>133750</v>
      </c>
      <c r="G54" s="64">
        <v>5580712534</v>
      </c>
      <c r="H54" s="64">
        <v>-3741491416</v>
      </c>
      <c r="I54" s="64">
        <f>Table13[[#This Row],[Column7]]+Table13[[#This Row],[-7423957592.0000]]</f>
        <v>1839221118</v>
      </c>
    </row>
    <row r="55" spans="1:9" ht="23.1" customHeight="1" x14ac:dyDescent="0.45">
      <c r="A55" s="54" t="s">
        <v>169</v>
      </c>
      <c r="B55" s="64">
        <v>54000000</v>
      </c>
      <c r="C55" s="64">
        <v>4154850315</v>
      </c>
      <c r="D55" s="64">
        <v>-4490033439</v>
      </c>
      <c r="E55" s="64">
        <f>Table13[[#This Row],[10188628360.0000]]+Table13[[#This Row],[-9136554920.0000]]</f>
        <v>-335183124</v>
      </c>
      <c r="F55" s="64">
        <v>54000000</v>
      </c>
      <c r="G55" s="64">
        <v>4154850315</v>
      </c>
      <c r="H55" s="64">
        <v>-4490033439</v>
      </c>
      <c r="I55" s="64">
        <f>Table13[[#This Row],[Column7]]+Table13[[#This Row],[-7423957592.0000]]</f>
        <v>-335183124</v>
      </c>
    </row>
    <row r="56" spans="1:9" ht="23.1" customHeight="1" x14ac:dyDescent="0.45">
      <c r="A56" s="54" t="s">
        <v>170</v>
      </c>
      <c r="B56" s="64">
        <v>51000000</v>
      </c>
      <c r="C56" s="64">
        <v>4586523075</v>
      </c>
      <c r="D56" s="64">
        <v>-4740135779</v>
      </c>
      <c r="E56" s="64">
        <f>Table13[[#This Row],[10188628360.0000]]+Table13[[#This Row],[-9136554920.0000]]</f>
        <v>-153612704</v>
      </c>
      <c r="F56" s="64">
        <v>51000000</v>
      </c>
      <c r="G56" s="64">
        <v>4586523075</v>
      </c>
      <c r="H56" s="64">
        <v>-4740135779</v>
      </c>
      <c r="I56" s="64">
        <f>Table13[[#This Row],[Column7]]+Table13[[#This Row],[-7423957592.0000]]</f>
        <v>-153612704</v>
      </c>
    </row>
    <row r="57" spans="1:9" ht="23.1" customHeight="1" x14ac:dyDescent="0.45">
      <c r="A57" s="54" t="s">
        <v>171</v>
      </c>
      <c r="B57" s="64">
        <v>1173000</v>
      </c>
      <c r="C57" s="64">
        <v>4057849852</v>
      </c>
      <c r="D57" s="64">
        <v>-4268422414</v>
      </c>
      <c r="E57" s="64">
        <f>Table13[[#This Row],[10188628360.0000]]+Table13[[#This Row],[-9136554920.0000]]</f>
        <v>-210572562</v>
      </c>
      <c r="F57" s="64">
        <v>1173000</v>
      </c>
      <c r="G57" s="64">
        <v>4057849852</v>
      </c>
      <c r="H57" s="64">
        <v>-4268422414</v>
      </c>
      <c r="I57" s="64">
        <f>Table13[[#This Row],[Column7]]+Table13[[#This Row],[-7423957592.0000]]</f>
        <v>-210572562</v>
      </c>
    </row>
    <row r="58" spans="1:9" ht="23.1" customHeight="1" x14ac:dyDescent="0.45">
      <c r="A58" s="54" t="s">
        <v>207</v>
      </c>
      <c r="B58" s="64">
        <v>30000000</v>
      </c>
      <c r="C58" s="64">
        <v>1800000000</v>
      </c>
      <c r="D58" s="64">
        <v>-715654784</v>
      </c>
      <c r="E58" s="64">
        <f>Table13[[#This Row],[10188628360.0000]]+Table13[[#This Row],[-9136554920.0000]]</f>
        <v>1084345216</v>
      </c>
      <c r="F58" s="64">
        <v>30000000</v>
      </c>
      <c r="G58" s="64">
        <v>1800000000</v>
      </c>
      <c r="H58" s="64">
        <v>-715654784</v>
      </c>
      <c r="I58" s="64">
        <f>Table13[[#This Row],[Column7]]+Table13[[#This Row],[-7423957592.0000]]</f>
        <v>1084345216</v>
      </c>
    </row>
    <row r="59" spans="1:9" ht="23.1" customHeight="1" x14ac:dyDescent="0.45">
      <c r="A59" s="54" t="s">
        <v>197</v>
      </c>
      <c r="B59" s="64">
        <v>14000000</v>
      </c>
      <c r="C59" s="64">
        <v>392000000</v>
      </c>
      <c r="D59" s="64">
        <v>147738000</v>
      </c>
      <c r="E59" s="64">
        <f>Table13[[#This Row],[10188628360.0000]]+Table13[[#This Row],[-9136554920.0000]]</f>
        <v>539738000</v>
      </c>
      <c r="F59" s="64">
        <v>14000000</v>
      </c>
      <c r="G59" s="64">
        <v>392000000</v>
      </c>
      <c r="H59" s="64">
        <v>147738000</v>
      </c>
      <c r="I59" s="64">
        <f>Table13[[#This Row],[Column7]]+Table13[[#This Row],[-7423957592.0000]]</f>
        <v>539738000</v>
      </c>
    </row>
    <row r="60" spans="1:9" ht="23.1" customHeight="1" x14ac:dyDescent="0.45">
      <c r="A60" s="54" t="s">
        <v>194</v>
      </c>
      <c r="B60" s="64">
        <v>15000000</v>
      </c>
      <c r="C60" s="64">
        <v>2400000000</v>
      </c>
      <c r="D60" s="64">
        <v>-2609000000</v>
      </c>
      <c r="E60" s="64">
        <f>Table13[[#This Row],[10188628360.0000]]+Table13[[#This Row],[-9136554920.0000]]</f>
        <v>-209000000</v>
      </c>
      <c r="F60" s="64">
        <v>15000000</v>
      </c>
      <c r="G60" s="64">
        <v>2400000000</v>
      </c>
      <c r="H60" s="64">
        <v>-2609000000</v>
      </c>
      <c r="I60" s="64">
        <f>Table13[[#This Row],[Column7]]+Table13[[#This Row],[-7423957592.0000]]</f>
        <v>-209000000</v>
      </c>
    </row>
    <row r="61" spans="1:9" ht="23.1" customHeight="1" x14ac:dyDescent="0.45">
      <c r="A61" s="54" t="s">
        <v>204</v>
      </c>
      <c r="B61" s="64">
        <v>24000000</v>
      </c>
      <c r="C61" s="64">
        <v>2592000000</v>
      </c>
      <c r="D61" s="64">
        <v>839469000</v>
      </c>
      <c r="E61" s="64">
        <f>Table13[[#This Row],[10188628360.0000]]+Table13[[#This Row],[-9136554920.0000]]</f>
        <v>3431469000</v>
      </c>
      <c r="F61" s="64">
        <v>24000000</v>
      </c>
      <c r="G61" s="64">
        <v>2592000000</v>
      </c>
      <c r="H61" s="64">
        <v>839469000</v>
      </c>
      <c r="I61" s="64">
        <f>Table13[[#This Row],[Column7]]+Table13[[#This Row],[-7423957592.0000]]</f>
        <v>3431469000</v>
      </c>
    </row>
    <row r="62" spans="1:9" ht="23.1" customHeight="1" x14ac:dyDescent="0.45">
      <c r="A62" s="54" t="s">
        <v>193</v>
      </c>
      <c r="B62" s="64">
        <v>9000000</v>
      </c>
      <c r="C62" s="64">
        <v>423000000</v>
      </c>
      <c r="D62" s="64">
        <v>-141102000</v>
      </c>
      <c r="E62" s="64">
        <f>Table13[[#This Row],[10188628360.0000]]+Table13[[#This Row],[-9136554920.0000]]</f>
        <v>281898000</v>
      </c>
      <c r="F62" s="64">
        <v>9000000</v>
      </c>
      <c r="G62" s="64">
        <v>423000000</v>
      </c>
      <c r="H62" s="64">
        <v>-141102000</v>
      </c>
      <c r="I62" s="64">
        <f>Table13[[#This Row],[Column7]]+Table13[[#This Row],[-7423957592.0000]]</f>
        <v>281898000</v>
      </c>
    </row>
    <row r="63" spans="1:9" ht="23.1" customHeight="1" x14ac:dyDescent="0.45">
      <c r="A63" s="54" t="s">
        <v>215</v>
      </c>
      <c r="B63" s="64">
        <v>5000000</v>
      </c>
      <c r="C63" s="64">
        <v>315000000</v>
      </c>
      <c r="D63" s="64">
        <v>-328000000</v>
      </c>
      <c r="E63" s="64">
        <f>Table13[[#This Row],[10188628360.0000]]+Table13[[#This Row],[-9136554920.0000]]</f>
        <v>-13000000</v>
      </c>
      <c r="F63" s="64">
        <v>5000000</v>
      </c>
      <c r="G63" s="64">
        <v>315000000</v>
      </c>
      <c r="H63" s="64">
        <v>-328000000</v>
      </c>
      <c r="I63" s="64">
        <f>Table13[[#This Row],[Column7]]+Table13[[#This Row],[-7423957592.0000]]</f>
        <v>-13000000</v>
      </c>
    </row>
    <row r="64" spans="1:9" ht="23.1" customHeight="1" x14ac:dyDescent="0.45">
      <c r="A64" s="54" t="s">
        <v>191</v>
      </c>
      <c r="B64" s="64">
        <v>47000000</v>
      </c>
      <c r="C64" s="64">
        <v>2209000000</v>
      </c>
      <c r="D64" s="64">
        <v>-2173790000</v>
      </c>
      <c r="E64" s="64">
        <f>Table13[[#This Row],[10188628360.0000]]+Table13[[#This Row],[-9136554920.0000]]</f>
        <v>35210000</v>
      </c>
      <c r="F64" s="64">
        <v>47000000</v>
      </c>
      <c r="G64" s="64">
        <v>2209000000</v>
      </c>
      <c r="H64" s="64">
        <v>-2173790000</v>
      </c>
      <c r="I64" s="64">
        <f>Table13[[#This Row],[Column7]]+Table13[[#This Row],[-7423957592.0000]]</f>
        <v>35210000</v>
      </c>
    </row>
    <row r="65" spans="1:9" ht="23.1" customHeight="1" x14ac:dyDescent="0.45">
      <c r="A65" s="54" t="s">
        <v>195</v>
      </c>
      <c r="B65" s="64">
        <v>5300000</v>
      </c>
      <c r="C65" s="64">
        <v>1155400000</v>
      </c>
      <c r="D65" s="64">
        <v>-1199470000</v>
      </c>
      <c r="E65" s="64">
        <f>Table13[[#This Row],[10188628360.0000]]+Table13[[#This Row],[-9136554920.0000]]</f>
        <v>-44070000</v>
      </c>
      <c r="F65" s="64">
        <v>5300000</v>
      </c>
      <c r="G65" s="64">
        <v>1155400000</v>
      </c>
      <c r="H65" s="64">
        <v>-1199470000</v>
      </c>
      <c r="I65" s="64">
        <f>Table13[[#This Row],[Column7]]+Table13[[#This Row],[-7423957592.0000]]</f>
        <v>-44070000</v>
      </c>
    </row>
    <row r="66" spans="1:9" ht="23.1" customHeight="1" x14ac:dyDescent="0.45">
      <c r="A66" s="54" t="s">
        <v>214</v>
      </c>
      <c r="B66" s="64">
        <v>4500000</v>
      </c>
      <c r="C66" s="64">
        <v>535500000</v>
      </c>
      <c r="D66" s="64">
        <v>-414500000</v>
      </c>
      <c r="E66" s="64">
        <f>Table13[[#This Row],[10188628360.0000]]+Table13[[#This Row],[-9136554920.0000]]</f>
        <v>121000000</v>
      </c>
      <c r="F66" s="64">
        <v>4500000</v>
      </c>
      <c r="G66" s="64">
        <v>535500000</v>
      </c>
      <c r="H66" s="64">
        <v>-414500000</v>
      </c>
      <c r="I66" s="64">
        <f>Table13[[#This Row],[Column7]]+Table13[[#This Row],[-7423957592.0000]]</f>
        <v>121000000</v>
      </c>
    </row>
    <row r="67" spans="1:9" ht="23.1" customHeight="1" x14ac:dyDescent="0.45">
      <c r="A67" s="54" t="s">
        <v>189</v>
      </c>
      <c r="B67" s="64">
        <v>5757000</v>
      </c>
      <c r="C67" s="64">
        <v>1732857000</v>
      </c>
      <c r="D67" s="64">
        <v>291902989</v>
      </c>
      <c r="E67" s="64">
        <f>Table13[[#This Row],[10188628360.0000]]+Table13[[#This Row],[-9136554920.0000]]</f>
        <v>2024759989</v>
      </c>
      <c r="F67" s="64">
        <v>5757000</v>
      </c>
      <c r="G67" s="64">
        <v>1732857000</v>
      </c>
      <c r="H67" s="64">
        <v>291902989</v>
      </c>
      <c r="I67" s="64">
        <f>Table13[[#This Row],[Column7]]+Table13[[#This Row],[-7423957592.0000]]</f>
        <v>2024759989</v>
      </c>
    </row>
    <row r="68" spans="1:9" ht="23.1" customHeight="1" x14ac:dyDescent="0.45">
      <c r="A68" s="54" t="s">
        <v>208</v>
      </c>
      <c r="B68" s="64">
        <v>16977000</v>
      </c>
      <c r="C68" s="64">
        <v>916758000</v>
      </c>
      <c r="D68" s="64">
        <v>-925815000</v>
      </c>
      <c r="E68" s="64">
        <f>Table13[[#This Row],[10188628360.0000]]+Table13[[#This Row],[-9136554920.0000]]</f>
        <v>-9057000</v>
      </c>
      <c r="F68" s="64">
        <v>16977000</v>
      </c>
      <c r="G68" s="64">
        <v>916758000</v>
      </c>
      <c r="H68" s="64">
        <v>-925815000</v>
      </c>
      <c r="I68" s="64">
        <f>Table13[[#This Row],[Column7]]+Table13[[#This Row],[-7423957592.0000]]</f>
        <v>-9057000</v>
      </c>
    </row>
    <row r="69" spans="1:9" ht="23.1" customHeight="1" x14ac:dyDescent="0.45">
      <c r="A69" s="54" t="s">
        <v>216</v>
      </c>
      <c r="B69" s="64">
        <v>7600000</v>
      </c>
      <c r="C69" s="64">
        <v>661200000</v>
      </c>
      <c r="D69" s="64">
        <v>-679568000</v>
      </c>
      <c r="E69" s="64">
        <f>Table13[[#This Row],[10188628360.0000]]+Table13[[#This Row],[-9136554920.0000]]</f>
        <v>-18368000</v>
      </c>
      <c r="F69" s="64">
        <v>7600000</v>
      </c>
      <c r="G69" s="64">
        <v>661200000</v>
      </c>
      <c r="H69" s="64">
        <v>-679568000</v>
      </c>
      <c r="I69" s="64">
        <f>Table13[[#This Row],[Column7]]+Table13[[#This Row],[-7423957592.0000]]</f>
        <v>-18368000</v>
      </c>
    </row>
    <row r="70" spans="1:9" ht="23.1" customHeight="1" x14ac:dyDescent="0.45">
      <c r="A70" s="54" t="s">
        <v>192</v>
      </c>
      <c r="B70" s="64">
        <v>2000000</v>
      </c>
      <c r="C70" s="64">
        <v>106000000</v>
      </c>
      <c r="D70" s="64">
        <v>-85328000</v>
      </c>
      <c r="E70" s="64">
        <f>Table13[[#This Row],[10188628360.0000]]+Table13[[#This Row],[-9136554920.0000]]</f>
        <v>20672000</v>
      </c>
      <c r="F70" s="64">
        <v>2000000</v>
      </c>
      <c r="G70" s="64">
        <v>106000000</v>
      </c>
      <c r="H70" s="64">
        <v>-85328000</v>
      </c>
      <c r="I70" s="64">
        <f>Table13[[#This Row],[Column7]]+Table13[[#This Row],[-7423957592.0000]]</f>
        <v>20672000</v>
      </c>
    </row>
    <row r="71" spans="1:9" ht="23.1" customHeight="1" x14ac:dyDescent="0.45">
      <c r="A71" s="54" t="s">
        <v>200</v>
      </c>
      <c r="B71" s="64">
        <v>8000000</v>
      </c>
      <c r="C71" s="64">
        <v>264000000</v>
      </c>
      <c r="D71" s="64">
        <v>-107000000</v>
      </c>
      <c r="E71" s="64">
        <f>Table13[[#This Row],[10188628360.0000]]+Table13[[#This Row],[-9136554920.0000]]</f>
        <v>157000000</v>
      </c>
      <c r="F71" s="64">
        <v>8000000</v>
      </c>
      <c r="G71" s="64">
        <v>264000000</v>
      </c>
      <c r="H71" s="64">
        <v>-107000000</v>
      </c>
      <c r="I71" s="64">
        <f>Table13[[#This Row],[Column7]]+Table13[[#This Row],[-7423957592.0000]]</f>
        <v>157000000</v>
      </c>
    </row>
    <row r="72" spans="1:9" ht="23.1" customHeight="1" x14ac:dyDescent="0.45">
      <c r="A72" s="54" t="s">
        <v>190</v>
      </c>
      <c r="B72" s="64">
        <v>15000000</v>
      </c>
      <c r="C72" s="64">
        <v>1095000000</v>
      </c>
      <c r="D72" s="64">
        <v>-1174000000</v>
      </c>
      <c r="E72" s="64">
        <f>Table13[[#This Row],[10188628360.0000]]+Table13[[#This Row],[-9136554920.0000]]</f>
        <v>-79000000</v>
      </c>
      <c r="F72" s="64">
        <v>15000000</v>
      </c>
      <c r="G72" s="64">
        <v>1095000000</v>
      </c>
      <c r="H72" s="64">
        <v>-1174000000</v>
      </c>
      <c r="I72" s="64">
        <f>Table13[[#This Row],[Column7]]+Table13[[#This Row],[-7423957592.0000]]</f>
        <v>-79000000</v>
      </c>
    </row>
    <row r="73" spans="1:9" ht="23.1" customHeight="1" x14ac:dyDescent="0.45">
      <c r="A73" s="54" t="s">
        <v>199</v>
      </c>
      <c r="B73" s="64">
        <v>1000000</v>
      </c>
      <c r="C73" s="64">
        <v>131000000</v>
      </c>
      <c r="D73" s="64">
        <v>-37000000</v>
      </c>
      <c r="E73" s="64">
        <f>Table13[[#This Row],[10188628360.0000]]+Table13[[#This Row],[-9136554920.0000]]</f>
        <v>94000000</v>
      </c>
      <c r="F73" s="64">
        <v>1000000</v>
      </c>
      <c r="G73" s="64">
        <v>131000000</v>
      </c>
      <c r="H73" s="64">
        <v>-37000000</v>
      </c>
      <c r="I73" s="64">
        <f>Table13[[#This Row],[Column7]]+Table13[[#This Row],[-7423957592.0000]]</f>
        <v>94000000</v>
      </c>
    </row>
    <row r="74" spans="1:9" ht="23.1" customHeight="1" x14ac:dyDescent="0.45">
      <c r="A74" s="54" t="s">
        <v>206</v>
      </c>
      <c r="B74" s="64">
        <v>7000000</v>
      </c>
      <c r="C74" s="64">
        <v>574000000</v>
      </c>
      <c r="D74" s="64">
        <v>-791000000</v>
      </c>
      <c r="E74" s="64">
        <f>Table13[[#This Row],[10188628360.0000]]+Table13[[#This Row],[-9136554920.0000]]</f>
        <v>-217000000</v>
      </c>
      <c r="F74" s="64">
        <v>7000000</v>
      </c>
      <c r="G74" s="64">
        <v>574000000</v>
      </c>
      <c r="H74" s="64">
        <v>-791000000</v>
      </c>
      <c r="I74" s="64">
        <f>Table13[[#This Row],[Column7]]+Table13[[#This Row],[-7423957592.0000]]</f>
        <v>-217000000</v>
      </c>
    </row>
    <row r="75" spans="1:9" ht="23.1" customHeight="1" x14ac:dyDescent="0.45">
      <c r="A75" s="54" t="s">
        <v>210</v>
      </c>
      <c r="B75" s="64">
        <v>4000000</v>
      </c>
      <c r="C75" s="64">
        <v>3664000000</v>
      </c>
      <c r="D75" s="64">
        <v>-3424709646</v>
      </c>
      <c r="E75" s="64">
        <f>Table13[[#This Row],[10188628360.0000]]+Table13[[#This Row],[-9136554920.0000]]</f>
        <v>239290354</v>
      </c>
      <c r="F75" s="64">
        <v>4000000</v>
      </c>
      <c r="G75" s="64">
        <v>3664000000</v>
      </c>
      <c r="H75" s="64">
        <v>-3424709646</v>
      </c>
      <c r="I75" s="64">
        <f>Table13[[#This Row],[Column7]]+Table13[[#This Row],[-7423957592.0000]]</f>
        <v>239290354</v>
      </c>
    </row>
    <row r="76" spans="1:9" ht="23.1" customHeight="1" x14ac:dyDescent="0.45">
      <c r="A76" s="54" t="s">
        <v>212</v>
      </c>
      <c r="B76" s="64">
        <v>600000</v>
      </c>
      <c r="C76" s="64">
        <v>1980000000</v>
      </c>
      <c r="D76" s="64">
        <v>-2159071000</v>
      </c>
      <c r="E76" s="64">
        <f>Table13[[#This Row],[10188628360.0000]]+Table13[[#This Row],[-9136554920.0000]]</f>
        <v>-179071000</v>
      </c>
      <c r="F76" s="64">
        <v>600000</v>
      </c>
      <c r="G76" s="64">
        <v>1980000000</v>
      </c>
      <c r="H76" s="64">
        <v>-2159071000</v>
      </c>
      <c r="I76" s="64">
        <f>Table13[[#This Row],[Column7]]+Table13[[#This Row],[-7423957592.0000]]</f>
        <v>-179071000</v>
      </c>
    </row>
    <row r="77" spans="1:9" ht="23.1" customHeight="1" x14ac:dyDescent="0.45">
      <c r="A77" s="54" t="s">
        <v>205</v>
      </c>
      <c r="B77" s="64">
        <v>18000000</v>
      </c>
      <c r="C77" s="64">
        <v>1080000000</v>
      </c>
      <c r="D77" s="64">
        <v>-900000000</v>
      </c>
      <c r="E77" s="64">
        <f>Table13[[#This Row],[10188628360.0000]]+Table13[[#This Row],[-9136554920.0000]]</f>
        <v>180000000</v>
      </c>
      <c r="F77" s="64">
        <v>18000000</v>
      </c>
      <c r="G77" s="64">
        <v>1080000000</v>
      </c>
      <c r="H77" s="64">
        <v>-900000000</v>
      </c>
      <c r="I77" s="64">
        <f>Table13[[#This Row],[Column7]]+Table13[[#This Row],[-7423957592.0000]]</f>
        <v>180000000</v>
      </c>
    </row>
    <row r="78" spans="1:9" ht="23.1" customHeight="1" x14ac:dyDescent="0.45">
      <c r="A78" s="54" t="s">
        <v>213</v>
      </c>
      <c r="B78" s="64">
        <v>1811000</v>
      </c>
      <c r="C78" s="64">
        <v>181100000</v>
      </c>
      <c r="D78" s="64">
        <v>-161179000</v>
      </c>
      <c r="E78" s="64">
        <f>Table13[[#This Row],[10188628360.0000]]+Table13[[#This Row],[-9136554920.0000]]</f>
        <v>19921000</v>
      </c>
      <c r="F78" s="64">
        <v>1811000</v>
      </c>
      <c r="G78" s="64">
        <v>181100000</v>
      </c>
      <c r="H78" s="64">
        <v>-161179000</v>
      </c>
      <c r="I78" s="64">
        <f>Table13[[#This Row],[Column7]]+Table13[[#This Row],[-7423957592.0000]]</f>
        <v>19921000</v>
      </c>
    </row>
    <row r="79" spans="1:9" ht="23.1" customHeight="1" x14ac:dyDescent="0.45">
      <c r="A79" s="54" t="s">
        <v>196</v>
      </c>
      <c r="B79" s="64">
        <v>3000000</v>
      </c>
      <c r="C79" s="64">
        <v>330000000</v>
      </c>
      <c r="D79" s="64">
        <v>-278000000</v>
      </c>
      <c r="E79" s="64">
        <f>Table13[[#This Row],[10188628360.0000]]+Table13[[#This Row],[-9136554920.0000]]</f>
        <v>52000000</v>
      </c>
      <c r="F79" s="64">
        <v>3000000</v>
      </c>
      <c r="G79" s="64">
        <v>330000000</v>
      </c>
      <c r="H79" s="64">
        <v>-278000000</v>
      </c>
      <c r="I79" s="64">
        <f>Table13[[#This Row],[Column7]]+Table13[[#This Row],[-7423957592.0000]]</f>
        <v>52000000</v>
      </c>
    </row>
    <row r="80" spans="1:9" ht="23.1" customHeight="1" x14ac:dyDescent="0.45">
      <c r="A80" s="54" t="s">
        <v>211</v>
      </c>
      <c r="B80" s="64">
        <v>200000</v>
      </c>
      <c r="C80" s="64">
        <v>1188600000</v>
      </c>
      <c r="D80" s="64">
        <v>-210915000</v>
      </c>
      <c r="E80" s="64">
        <f>Table13[[#This Row],[10188628360.0000]]+Table13[[#This Row],[-9136554920.0000]]</f>
        <v>977685000</v>
      </c>
      <c r="F80" s="64">
        <v>200000</v>
      </c>
      <c r="G80" s="64">
        <v>1188600000</v>
      </c>
      <c r="H80" s="64">
        <v>-210915000</v>
      </c>
      <c r="I80" s="64">
        <f>Table13[[#This Row],[Column7]]+Table13[[#This Row],[-7423957592.0000]]</f>
        <v>977685000</v>
      </c>
    </row>
    <row r="81" spans="1:9" ht="23.1" customHeight="1" x14ac:dyDescent="0.45">
      <c r="A81" s="54" t="s">
        <v>209</v>
      </c>
      <c r="B81" s="64">
        <v>50000</v>
      </c>
      <c r="C81" s="64">
        <v>90750000</v>
      </c>
      <c r="D81" s="64">
        <v>118500000</v>
      </c>
      <c r="E81" s="64">
        <f>Table13[[#This Row],[10188628360.0000]]+Table13[[#This Row],[-9136554920.0000]]</f>
        <v>209250000</v>
      </c>
      <c r="F81" s="64">
        <v>50000</v>
      </c>
      <c r="G81" s="64">
        <v>90750000</v>
      </c>
      <c r="H81" s="64">
        <v>118500000</v>
      </c>
      <c r="I81" s="64">
        <f>Table13[[#This Row],[Column7]]+Table13[[#This Row],[-7423957592.0000]]</f>
        <v>209250000</v>
      </c>
    </row>
    <row r="82" spans="1:9" ht="23.1" customHeight="1" x14ac:dyDescent="0.45">
      <c r="A82" s="54" t="s">
        <v>185</v>
      </c>
      <c r="B82" s="64">
        <v>4000000</v>
      </c>
      <c r="C82" s="64">
        <v>212000000</v>
      </c>
      <c r="D82" s="64">
        <v>-32000000</v>
      </c>
      <c r="E82" s="64">
        <f>Table13[[#This Row],[10188628360.0000]]+Table13[[#This Row],[-9136554920.0000]]</f>
        <v>180000000</v>
      </c>
      <c r="F82" s="64">
        <v>4000000</v>
      </c>
      <c r="G82" s="64">
        <v>212000000</v>
      </c>
      <c r="H82" s="64">
        <v>-32000000</v>
      </c>
      <c r="I82" s="64">
        <f>Table13[[#This Row],[Column7]]+Table13[[#This Row],[-7423957592.0000]]</f>
        <v>180000000</v>
      </c>
    </row>
    <row r="83" spans="1:9" ht="23.1" customHeight="1" x14ac:dyDescent="0.45">
      <c r="A83" s="54" t="s">
        <v>183</v>
      </c>
      <c r="B83" s="64">
        <v>100000</v>
      </c>
      <c r="C83" s="64">
        <v>2400000</v>
      </c>
      <c r="D83" s="64">
        <v>92502494</v>
      </c>
      <c r="E83" s="64">
        <f>Table13[[#This Row],[10188628360.0000]]+Table13[[#This Row],[-9136554920.0000]]</f>
        <v>94902494</v>
      </c>
      <c r="F83" s="64">
        <v>100000</v>
      </c>
      <c r="G83" s="64">
        <v>2400000</v>
      </c>
      <c r="H83" s="64">
        <v>92502494</v>
      </c>
      <c r="I83" s="64">
        <f>Table13[[#This Row],[Column7]]+Table13[[#This Row],[-7423957592.0000]]</f>
        <v>94902494</v>
      </c>
    </row>
    <row r="84" spans="1:9" ht="23.1" customHeight="1" thickBot="1" x14ac:dyDescent="0.5">
      <c r="A84" s="54" t="s">
        <v>198</v>
      </c>
      <c r="B84" s="64">
        <v>48000</v>
      </c>
      <c r="C84" s="64">
        <v>104592000</v>
      </c>
      <c r="D84" s="64">
        <v>-96546000</v>
      </c>
      <c r="E84" s="64">
        <f>Table13[[#This Row],[10188628360.0000]]+Table13[[#This Row],[-9136554920.0000]]</f>
        <v>8046000</v>
      </c>
      <c r="F84" s="64">
        <v>48000</v>
      </c>
      <c r="G84" s="64">
        <v>104592000</v>
      </c>
      <c r="H84" s="64">
        <v>-96546000</v>
      </c>
      <c r="I84" s="64">
        <f>Table13[[#This Row],[Column7]]+Table13[[#This Row],[-7423957592.0000]]</f>
        <v>8046000</v>
      </c>
    </row>
    <row r="85" spans="1:9" ht="23.1" customHeight="1" thickBot="1" x14ac:dyDescent="0.5">
      <c r="A85" s="65" t="s">
        <v>60</v>
      </c>
      <c r="B85" s="66"/>
      <c r="C85" s="66">
        <f>SUBTOTAL(109,C7:C84)</f>
        <v>690155016664</v>
      </c>
      <c r="D85" s="66">
        <f>SUBTOTAL(109,D7:D84)</f>
        <v>-722681974029</v>
      </c>
      <c r="E85" s="66">
        <f>SUBTOTAL(109,E7:E84)</f>
        <v>-32526957365</v>
      </c>
      <c r="F85" s="66"/>
      <c r="G85" s="66">
        <f>SUBTOTAL(109,G7:G84)</f>
        <v>690155016664</v>
      </c>
      <c r="H85" s="66">
        <f>SUBTOTAL(109,H7:H84)</f>
        <v>-630426786865</v>
      </c>
      <c r="I85" s="66">
        <f>SUBTOTAL(109,I7:I84)</f>
        <v>59728229799</v>
      </c>
    </row>
    <row r="86" spans="1:9" ht="23.1" customHeight="1" thickTop="1" x14ac:dyDescent="0.45">
      <c r="A86" s="12" t="s">
        <v>61</v>
      </c>
      <c r="B86" s="29"/>
      <c r="C86" s="27"/>
      <c r="D86" s="27"/>
      <c r="E86" s="27"/>
      <c r="F86" s="29"/>
      <c r="G86" s="27"/>
      <c r="H86" s="27"/>
      <c r="I86" s="27"/>
    </row>
    <row r="87" spans="1:9" x14ac:dyDescent="0.45">
      <c r="C87" s="83"/>
      <c r="G87" s="85"/>
    </row>
    <row r="88" spans="1:9" x14ac:dyDescent="0.45">
      <c r="C88" s="84"/>
      <c r="E88" s="84"/>
      <c r="G88" s="84"/>
    </row>
    <row r="89" spans="1:9" x14ac:dyDescent="0.45">
      <c r="E89" s="84"/>
    </row>
  </sheetData>
  <mergeCells count="6"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8"/>
  <sheetViews>
    <sheetView rightToLeft="1" view="pageBreakPreview" zoomScale="106" zoomScaleNormal="100" zoomScaleSheetLayoutView="106" workbookViewId="0">
      <selection activeCell="F18" sqref="F18"/>
    </sheetView>
  </sheetViews>
  <sheetFormatPr defaultColWidth="9" defaultRowHeight="18" x14ac:dyDescent="0.45"/>
  <cols>
    <col min="1" max="1" width="38" style="9" bestFit="1" customWidth="1"/>
    <col min="2" max="2" width="13.85546875" style="9" bestFit="1" customWidth="1"/>
    <col min="3" max="3" width="17" style="9" bestFit="1" customWidth="1"/>
    <col min="4" max="4" width="15" style="9" bestFit="1" customWidth="1"/>
    <col min="5" max="5" width="16.5703125" style="9" bestFit="1" customWidth="1"/>
    <col min="6" max="6" width="17" style="9" bestFit="1" customWidth="1"/>
    <col min="7" max="7" width="13.85546875" style="9" bestFit="1" customWidth="1"/>
    <col min="8" max="8" width="15.5703125" style="9" bestFit="1" customWidth="1"/>
    <col min="9" max="9" width="15.42578125" style="9" bestFit="1" customWidth="1"/>
    <col min="10" max="10" width="16.140625" style="9" bestFit="1" customWidth="1"/>
    <col min="11" max="11" width="17" style="9" bestFit="1" customWidth="1"/>
    <col min="12" max="12" width="9" style="9" customWidth="1"/>
    <col min="13" max="16384" width="9" style="9"/>
  </cols>
  <sheetData>
    <row r="1" spans="1:11" ht="19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19.5" x14ac:dyDescent="0.45">
      <c r="A2" s="155" t="s">
        <v>85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ht="19.5" x14ac:dyDescent="0.45">
      <c r="A3" s="155" t="s">
        <v>181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5" spans="1:11" ht="19.5" x14ac:dyDescent="0.45">
      <c r="A5" s="158" t="s">
        <v>138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7" spans="1:11" ht="19.5" customHeight="1" x14ac:dyDescent="0.45">
      <c r="A7" s="86"/>
      <c r="B7" s="157" t="s">
        <v>217</v>
      </c>
      <c r="C7" s="157"/>
      <c r="D7" s="157"/>
      <c r="E7" s="157"/>
      <c r="F7" s="157"/>
      <c r="G7" s="157" t="s">
        <v>182</v>
      </c>
      <c r="H7" s="157"/>
      <c r="I7" s="157"/>
      <c r="J7" s="157"/>
      <c r="K7" s="157"/>
    </row>
    <row r="8" spans="1:11" ht="19.5" customHeight="1" x14ac:dyDescent="0.45">
      <c r="A8" s="155" t="s">
        <v>139</v>
      </c>
      <c r="B8" s="156" t="s">
        <v>99</v>
      </c>
      <c r="C8" s="156" t="s">
        <v>134</v>
      </c>
      <c r="D8" s="156" t="s">
        <v>135</v>
      </c>
      <c r="E8" s="156" t="s">
        <v>60</v>
      </c>
      <c r="F8" s="156"/>
      <c r="G8" s="156" t="s">
        <v>99</v>
      </c>
      <c r="H8" s="156" t="s">
        <v>134</v>
      </c>
      <c r="I8" s="156" t="s">
        <v>135</v>
      </c>
      <c r="J8" s="156" t="s">
        <v>60</v>
      </c>
      <c r="K8" s="156"/>
    </row>
    <row r="9" spans="1:11" ht="18.75" customHeight="1" x14ac:dyDescent="0.45">
      <c r="A9" s="155"/>
      <c r="B9" s="160"/>
      <c r="C9" s="160"/>
      <c r="D9" s="160"/>
      <c r="E9" s="157"/>
      <c r="F9" s="157"/>
      <c r="G9" s="160"/>
      <c r="H9" s="160"/>
      <c r="I9" s="160"/>
      <c r="J9" s="157"/>
      <c r="K9" s="157"/>
    </row>
    <row r="10" spans="1:11" ht="28.5" customHeight="1" thickBot="1" x14ac:dyDescent="0.5">
      <c r="A10" s="159"/>
      <c r="B10" s="157" t="s">
        <v>136</v>
      </c>
      <c r="C10" s="157" t="s">
        <v>137</v>
      </c>
      <c r="D10" s="157" t="s">
        <v>137</v>
      </c>
      <c r="E10" s="88" t="s">
        <v>71</v>
      </c>
      <c r="F10" s="88" t="s">
        <v>140</v>
      </c>
      <c r="G10" s="157" t="s">
        <v>136</v>
      </c>
      <c r="H10" s="157" t="s">
        <v>137</v>
      </c>
      <c r="I10" s="157" t="s">
        <v>137</v>
      </c>
      <c r="J10" s="88" t="s">
        <v>71</v>
      </c>
      <c r="K10" s="88" t="s">
        <v>140</v>
      </c>
    </row>
    <row r="11" spans="1:11" ht="23.1" customHeight="1" x14ac:dyDescent="0.45">
      <c r="A11" s="89" t="s">
        <v>16</v>
      </c>
      <c r="B11" s="36">
        <v>0</v>
      </c>
      <c r="C11" s="90">
        <v>-2533659984</v>
      </c>
      <c r="D11" s="90">
        <v>4389204979</v>
      </c>
      <c r="E11" s="90">
        <f>Table15[[#This Row],[0]]+Table15[[#This Row],[1052073440.0000]]+Table15[[#This Row],[2243711990.0000]]</f>
        <v>1855544995</v>
      </c>
      <c r="F11" s="91">
        <f>Table15[[#This Row],[3295785430.0000]]/درآمدها!$C$12</f>
        <v>9.0724085288456189E-3</v>
      </c>
      <c r="G11" s="36">
        <v>0</v>
      </c>
      <c r="H11" s="90">
        <v>231010784</v>
      </c>
      <c r="I11" s="90">
        <v>6632916969</v>
      </c>
      <c r="J11" s="90">
        <f>Table15[[#This Row],[2764670768.0000]]+Table15[[#This Row],[Column9]]</f>
        <v>6863927753</v>
      </c>
      <c r="K11" s="91">
        <f>Table15[[#This Row],[5008382758.0000]]/درآمدها!$C$12</f>
        <v>3.3560143707373334E-2</v>
      </c>
    </row>
    <row r="12" spans="1:11" ht="23.1" customHeight="1" x14ac:dyDescent="0.45">
      <c r="A12" s="89" t="s">
        <v>17</v>
      </c>
      <c r="B12" s="36">
        <v>0</v>
      </c>
      <c r="C12" s="90">
        <v>-145478287</v>
      </c>
      <c r="D12" s="90">
        <v>249899806</v>
      </c>
      <c r="E12" s="90">
        <f>Table15[[#This Row],[0]]+Table15[[#This Row],[1052073440.0000]]+Table15[[#This Row],[2243711990.0000]]</f>
        <v>104421519</v>
      </c>
      <c r="F12" s="91">
        <f>Table15[[#This Row],[3295785430.0000]]/درآمدها!$C$12</f>
        <v>5.1055333183694352E-4</v>
      </c>
      <c r="G12" s="36">
        <v>0</v>
      </c>
      <c r="H12" s="90">
        <v>1575975044</v>
      </c>
      <c r="I12" s="90">
        <v>639341045</v>
      </c>
      <c r="J12" s="90">
        <f>Table15[[#This Row],[2764670768.0000]]+Table15[[#This Row],[Column9]]</f>
        <v>2215316089</v>
      </c>
      <c r="K12" s="91">
        <f>Table15[[#This Row],[5008382758.0000]]/درآمدها!$C$12</f>
        <v>1.0831455251201019E-2</v>
      </c>
    </row>
    <row r="13" spans="1:11" ht="23.1" customHeight="1" x14ac:dyDescent="0.45">
      <c r="A13" s="89" t="s">
        <v>18</v>
      </c>
      <c r="B13" s="36">
        <v>0</v>
      </c>
      <c r="C13" s="90">
        <v>-1341285506</v>
      </c>
      <c r="D13" s="90">
        <v>667415647</v>
      </c>
      <c r="E13" s="90">
        <f>Table15[[#This Row],[0]]+Table15[[#This Row],[1052073440.0000]]+Table15[[#This Row],[2243711990.0000]]</f>
        <v>-673869859</v>
      </c>
      <c r="F13" s="91">
        <f>Table15[[#This Row],[3295785430.0000]]/درآمدها!$C$12</f>
        <v>-3.2947854525745921E-3</v>
      </c>
      <c r="G13" s="36">
        <v>0</v>
      </c>
      <c r="H13" s="90">
        <v>523041294</v>
      </c>
      <c r="I13" s="90">
        <v>667415647</v>
      </c>
      <c r="J13" s="90">
        <f>Table15[[#This Row],[2764670768.0000]]+Table15[[#This Row],[Column9]]</f>
        <v>1190456941</v>
      </c>
      <c r="K13" s="91">
        <f>Table15[[#This Row],[5008382758.0000]]/درآمدها!$C$12</f>
        <v>5.8205603926903774E-3</v>
      </c>
    </row>
    <row r="14" spans="1:11" ht="23.1" customHeight="1" x14ac:dyDescent="0.45">
      <c r="A14" s="89" t="s">
        <v>124</v>
      </c>
      <c r="B14" s="36">
        <v>0</v>
      </c>
      <c r="C14" s="90">
        <v>-102637530</v>
      </c>
      <c r="D14" s="36">
        <v>0</v>
      </c>
      <c r="E14" s="90">
        <f>Table15[[#This Row],[0]]+Table15[[#This Row],[1052073440.0000]]+Table15[[#This Row],[2243711990.0000]]</f>
        <v>-102637530</v>
      </c>
      <c r="F14" s="91">
        <f>Table15[[#This Row],[3295785430.0000]]/درآمدها!$C$12</f>
        <v>-5.0183078559711675E-4</v>
      </c>
      <c r="G14" s="36">
        <v>0</v>
      </c>
      <c r="H14" s="90">
        <v>-102637530</v>
      </c>
      <c r="I14" s="90">
        <v>1566033614</v>
      </c>
      <c r="J14" s="90">
        <f>Table15[[#This Row],[2764670768.0000]]+Table15[[#This Row],[Column9]]</f>
        <v>1463396084</v>
      </c>
      <c r="K14" s="91">
        <f>Table15[[#This Row],[5008382758.0000]]/درآمدها!$C$12</f>
        <v>7.1550553337893482E-3</v>
      </c>
    </row>
    <row r="15" spans="1:11" ht="23.1" customHeight="1" x14ac:dyDescent="0.45">
      <c r="A15" s="89" t="s">
        <v>19</v>
      </c>
      <c r="B15" s="36">
        <v>0</v>
      </c>
      <c r="C15" s="36">
        <v>0</v>
      </c>
      <c r="D15" s="36">
        <v>0</v>
      </c>
      <c r="E15" s="36">
        <f>Table15[[#This Row],[0]]+Table15[[#This Row],[1052073440.0000]]+Table15[[#This Row],[2243711990.0000]]</f>
        <v>0</v>
      </c>
      <c r="F15" s="91">
        <f>Table15[[#This Row],[3295785430.0000]]/درآمدها!$C$12</f>
        <v>0</v>
      </c>
      <c r="G15" s="36">
        <v>0</v>
      </c>
      <c r="H15" s="36">
        <v>0</v>
      </c>
      <c r="I15" s="90">
        <v>6666971887</v>
      </c>
      <c r="J15" s="90">
        <f>Table15[[#This Row],[2764670768.0000]]+Table15[[#This Row],[Column9]]</f>
        <v>6666971887</v>
      </c>
      <c r="K15" s="91">
        <f>Table15[[#This Row],[5008382758.0000]]/درآمدها!$C$12</f>
        <v>3.2597157585603449E-2</v>
      </c>
    </row>
    <row r="16" spans="1:11" ht="23.1" customHeight="1" x14ac:dyDescent="0.45">
      <c r="A16" s="89" t="s">
        <v>153</v>
      </c>
      <c r="B16" s="36">
        <v>0</v>
      </c>
      <c r="C16" s="90">
        <v>-1495216395</v>
      </c>
      <c r="D16" s="36">
        <v>0</v>
      </c>
      <c r="E16" s="90">
        <f>Table15[[#This Row],[0]]+Table15[[#This Row],[1052073440.0000]]+Table15[[#This Row],[2243711990.0000]]</f>
        <v>-1495216395</v>
      </c>
      <c r="F16" s="91">
        <f>Table15[[#This Row],[3295785430.0000]]/درآمدها!$C$12</f>
        <v>-7.3106359646470326E-3</v>
      </c>
      <c r="G16" s="36">
        <v>0</v>
      </c>
      <c r="H16" s="90">
        <v>-1495216395</v>
      </c>
      <c r="I16" s="36">
        <v>0</v>
      </c>
      <c r="J16" s="90">
        <f>Table15[[#This Row],[2764670768.0000]]+Table15[[#This Row],[Column9]]</f>
        <v>-1495216395</v>
      </c>
      <c r="K16" s="91">
        <f>Table15[[#This Row],[5008382758.0000]]/درآمدها!$C$12</f>
        <v>-7.3106359646470326E-3</v>
      </c>
    </row>
    <row r="17" spans="1:11" ht="23.1" customHeight="1" x14ac:dyDescent="0.45">
      <c r="A17" s="89" t="s">
        <v>20</v>
      </c>
      <c r="B17" s="36">
        <v>0</v>
      </c>
      <c r="C17" s="90">
        <v>2679557411</v>
      </c>
      <c r="D17" s="90">
        <v>2558964416</v>
      </c>
      <c r="E17" s="90">
        <f>Table15[[#This Row],[0]]+Table15[[#This Row],[1052073440.0000]]+Table15[[#This Row],[2243711990.0000]]</f>
        <v>5238521827</v>
      </c>
      <c r="F17" s="91">
        <f>Table15[[#This Row],[3295785430.0000]]/درآمدها!$C$12</f>
        <v>2.5612965586867233E-2</v>
      </c>
      <c r="G17" s="36">
        <v>0</v>
      </c>
      <c r="H17" s="90">
        <v>8393675725</v>
      </c>
      <c r="I17" s="90">
        <v>6652176757</v>
      </c>
      <c r="J17" s="90">
        <f>Table15[[#This Row],[2764670768.0000]]+Table15[[#This Row],[Column9]]</f>
        <v>15045852482</v>
      </c>
      <c r="K17" s="91">
        <f>Table15[[#This Row],[5008382758.0000]]/درآمدها!$C$12</f>
        <v>7.3564435650588914E-2</v>
      </c>
    </row>
    <row r="18" spans="1:11" ht="23.1" customHeight="1" x14ac:dyDescent="0.45">
      <c r="A18" s="89" t="s">
        <v>21</v>
      </c>
      <c r="B18" s="36">
        <v>0</v>
      </c>
      <c r="C18" s="36">
        <v>0</v>
      </c>
      <c r="D18" s="36">
        <v>0</v>
      </c>
      <c r="E18" s="36">
        <f>Table15[[#This Row],[0]]+Table15[[#This Row],[1052073440.0000]]+Table15[[#This Row],[2243711990.0000]]</f>
        <v>0</v>
      </c>
      <c r="F18" s="91">
        <f>Table15[[#This Row],[3295785430.0000]]/درآمدها!$C$12</f>
        <v>0</v>
      </c>
      <c r="G18" s="36">
        <v>0</v>
      </c>
      <c r="H18" s="36">
        <v>0</v>
      </c>
      <c r="I18" s="90">
        <v>51808480</v>
      </c>
      <c r="J18" s="90">
        <f>Table15[[#This Row],[2764670768.0000]]+Table15[[#This Row],[Column9]]</f>
        <v>51808480</v>
      </c>
      <c r="K18" s="91">
        <f>Table15[[#This Row],[5008382758.0000]]/درآمدها!$C$12</f>
        <v>2.5330978073023102E-4</v>
      </c>
    </row>
    <row r="19" spans="1:11" ht="23.1" customHeight="1" x14ac:dyDescent="0.45">
      <c r="A19" s="89" t="s">
        <v>22</v>
      </c>
      <c r="B19" s="36">
        <v>0</v>
      </c>
      <c r="C19" s="90">
        <v>-674743600</v>
      </c>
      <c r="D19" s="36">
        <v>0</v>
      </c>
      <c r="E19" s="90">
        <f>Table15[[#This Row],[0]]+Table15[[#This Row],[1052073440.0000]]+Table15[[#This Row],[2243711990.0000]]</f>
        <v>-674743600</v>
      </c>
      <c r="F19" s="91">
        <f>Table15[[#This Row],[3295785430.0000]]/درآمدها!$C$12</f>
        <v>-3.2990574779481413E-3</v>
      </c>
      <c r="G19" s="36">
        <v>0</v>
      </c>
      <c r="H19" s="90">
        <v>1696487200</v>
      </c>
      <c r="I19" s="36">
        <v>0</v>
      </c>
      <c r="J19" s="90">
        <f>Table15[[#This Row],[2764670768.0000]]+Table15[[#This Row],[Column9]]</f>
        <v>1696487200</v>
      </c>
      <c r="K19" s="91">
        <f>Table15[[#This Row],[5008382758.0000]]/درآمدها!$C$12</f>
        <v>8.2947193325039383E-3</v>
      </c>
    </row>
    <row r="20" spans="1:11" ht="23.1" customHeight="1" x14ac:dyDescent="0.45">
      <c r="A20" s="89" t="s">
        <v>23</v>
      </c>
      <c r="B20" s="36">
        <v>0</v>
      </c>
      <c r="C20" s="36">
        <v>0</v>
      </c>
      <c r="D20" s="36">
        <v>0</v>
      </c>
      <c r="E20" s="36">
        <f>Table15[[#This Row],[0]]+Table15[[#This Row],[1052073440.0000]]+Table15[[#This Row],[2243711990.0000]]</f>
        <v>0</v>
      </c>
      <c r="F20" s="91">
        <f>Table15[[#This Row],[3295785430.0000]]/درآمدها!$C$12</f>
        <v>0</v>
      </c>
      <c r="G20" s="36">
        <v>0</v>
      </c>
      <c r="H20" s="36">
        <v>0</v>
      </c>
      <c r="I20" s="90">
        <v>6055039385</v>
      </c>
      <c r="J20" s="90">
        <f>Table15[[#This Row],[2764670768.0000]]+Table15[[#This Row],[Column9]]</f>
        <v>6055039385</v>
      </c>
      <c r="K20" s="91">
        <f>Table15[[#This Row],[5008382758.0000]]/درآمدها!$C$12</f>
        <v>2.9605205536376727E-2</v>
      </c>
    </row>
    <row r="21" spans="1:11" ht="23.1" customHeight="1" x14ac:dyDescent="0.45">
      <c r="A21" s="89" t="s">
        <v>120</v>
      </c>
      <c r="B21" s="36">
        <v>0</v>
      </c>
      <c r="C21" s="36">
        <v>0</v>
      </c>
      <c r="D21" s="36">
        <v>0</v>
      </c>
      <c r="E21" s="36">
        <f>Table15[[#This Row],[0]]+Table15[[#This Row],[1052073440.0000]]+Table15[[#This Row],[2243711990.0000]]</f>
        <v>0</v>
      </c>
      <c r="F21" s="91">
        <f>Table15[[#This Row],[3295785430.0000]]/درآمدها!$C$12</f>
        <v>0</v>
      </c>
      <c r="G21" s="36">
        <v>0</v>
      </c>
      <c r="H21" s="36">
        <v>0</v>
      </c>
      <c r="I21" s="90">
        <v>2088024530</v>
      </c>
      <c r="J21" s="90">
        <f>Table15[[#This Row],[2764670768.0000]]+Table15[[#This Row],[Column9]]</f>
        <v>2088024530</v>
      </c>
      <c r="K21" s="91">
        <f>Table15[[#This Row],[5008382758.0000]]/درآمدها!$C$12</f>
        <v>1.020908229412721E-2</v>
      </c>
    </row>
    <row r="22" spans="1:11" ht="23.1" customHeight="1" x14ac:dyDescent="0.45">
      <c r="A22" s="89" t="s">
        <v>129</v>
      </c>
      <c r="B22" s="36">
        <v>0</v>
      </c>
      <c r="C22" s="90">
        <v>-1964318068</v>
      </c>
      <c r="D22" s="36">
        <v>0</v>
      </c>
      <c r="E22" s="90">
        <f>Table15[[#This Row],[0]]+Table15[[#This Row],[1052073440.0000]]+Table15[[#This Row],[2243711990.0000]]</f>
        <v>-1964318068</v>
      </c>
      <c r="F22" s="91">
        <f>Table15[[#This Row],[3295785430.0000]]/درآمدها!$C$12</f>
        <v>-9.6042381303120851E-3</v>
      </c>
      <c r="G22" s="36">
        <v>0</v>
      </c>
      <c r="H22" s="90">
        <v>-1964318068</v>
      </c>
      <c r="I22" s="90">
        <v>1316160764</v>
      </c>
      <c r="J22" s="90">
        <f>Table15[[#This Row],[2764670768.0000]]+Table15[[#This Row],[Column9]]</f>
        <v>-648157304</v>
      </c>
      <c r="K22" s="91">
        <f>Table15[[#This Row],[5008382758.0000]]/درآمدها!$C$12</f>
        <v>-3.1690677772236841E-3</v>
      </c>
    </row>
    <row r="23" spans="1:11" ht="23.1" customHeight="1" x14ac:dyDescent="0.45">
      <c r="A23" s="89" t="s">
        <v>24</v>
      </c>
      <c r="B23" s="36">
        <v>0</v>
      </c>
      <c r="C23" s="90">
        <v>-4704892</v>
      </c>
      <c r="D23" s="36">
        <v>0</v>
      </c>
      <c r="E23" s="90">
        <f>Table15[[#This Row],[0]]+Table15[[#This Row],[1052073440.0000]]+Table15[[#This Row],[2243711990.0000]]</f>
        <v>-4704892</v>
      </c>
      <c r="F23" s="91">
        <f>Table15[[#This Row],[3295785430.0000]]/درآمدها!$C$12</f>
        <v>-2.3003862705090328E-5</v>
      </c>
      <c r="G23" s="36">
        <v>0</v>
      </c>
      <c r="H23" s="90">
        <v>3662406102</v>
      </c>
      <c r="I23" s="90">
        <v>2430352545</v>
      </c>
      <c r="J23" s="90">
        <f>Table15[[#This Row],[2764670768.0000]]+Table15[[#This Row],[Column9]]</f>
        <v>6092758647</v>
      </c>
      <c r="K23" s="91">
        <f>Table15[[#This Row],[5008382758.0000]]/درآمدها!$C$12</f>
        <v>2.9789628202058605E-2</v>
      </c>
    </row>
    <row r="24" spans="1:11" ht="23.1" customHeight="1" x14ac:dyDescent="0.45">
      <c r="A24" s="89" t="s">
        <v>25</v>
      </c>
      <c r="B24" s="36">
        <v>0</v>
      </c>
      <c r="C24" s="90">
        <v>1099761017</v>
      </c>
      <c r="D24" s="90">
        <v>908199905</v>
      </c>
      <c r="E24" s="90">
        <f>Table15[[#This Row],[0]]+Table15[[#This Row],[1052073440.0000]]+Table15[[#This Row],[2243711990.0000]]</f>
        <v>2007960922</v>
      </c>
      <c r="F24" s="91">
        <f>Table15[[#This Row],[3295785430.0000]]/درآمدها!$C$12</f>
        <v>9.8176233092862886E-3</v>
      </c>
      <c r="G24" s="36">
        <v>0</v>
      </c>
      <c r="H24" s="90">
        <v>5225974931</v>
      </c>
      <c r="I24" s="90">
        <v>1759436414</v>
      </c>
      <c r="J24" s="90">
        <f>Table15[[#This Row],[2764670768.0000]]+Table15[[#This Row],[Column9]]</f>
        <v>6985411345</v>
      </c>
      <c r="K24" s="91">
        <f>Table15[[#This Row],[5008382758.0000]]/درآمدها!$C$12</f>
        <v>3.4154119482224111E-2</v>
      </c>
    </row>
    <row r="25" spans="1:11" ht="23.1" customHeight="1" x14ac:dyDescent="0.45">
      <c r="A25" s="89" t="s">
        <v>26</v>
      </c>
      <c r="B25" s="36">
        <v>0</v>
      </c>
      <c r="C25" s="90">
        <v>-1186739286</v>
      </c>
      <c r="D25" s="90">
        <v>1667351265</v>
      </c>
      <c r="E25" s="90">
        <f>Table15[[#This Row],[0]]+Table15[[#This Row],[1052073440.0000]]+Table15[[#This Row],[2243711990.0000]]</f>
        <v>480611979</v>
      </c>
      <c r="F25" s="91">
        <f>Table15[[#This Row],[3295785430.0000]]/درآمدها!$C$12</f>
        <v>2.3498800778716613E-3</v>
      </c>
      <c r="G25" s="36">
        <v>0</v>
      </c>
      <c r="H25" s="36">
        <v>0</v>
      </c>
      <c r="I25" s="90">
        <v>1519606426</v>
      </c>
      <c r="J25" s="90">
        <f>Table15[[#This Row],[2764670768.0000]]+Table15[[#This Row],[Column9]]</f>
        <v>1519606426</v>
      </c>
      <c r="K25" s="91">
        <f>Table15[[#This Row],[5008382758.0000]]/درآمدها!$C$12</f>
        <v>7.4298873575582621E-3</v>
      </c>
    </row>
    <row r="26" spans="1:11" ht="23.1" customHeight="1" x14ac:dyDescent="0.45">
      <c r="A26" s="89" t="s">
        <v>27</v>
      </c>
      <c r="B26" s="36">
        <v>0</v>
      </c>
      <c r="C26" s="36">
        <v>0</v>
      </c>
      <c r="D26" s="36">
        <v>0</v>
      </c>
      <c r="E26" s="36">
        <f>Table15[[#This Row],[0]]+Table15[[#This Row],[1052073440.0000]]+Table15[[#This Row],[2243711990.0000]]</f>
        <v>0</v>
      </c>
      <c r="F26" s="91">
        <f>Table15[[#This Row],[3295785430.0000]]/درآمدها!$C$12</f>
        <v>0</v>
      </c>
      <c r="G26" s="36">
        <v>0</v>
      </c>
      <c r="H26" s="36">
        <v>0</v>
      </c>
      <c r="I26" s="90">
        <v>48863160</v>
      </c>
      <c r="J26" s="90">
        <f>Table15[[#This Row],[2764670768.0000]]+Table15[[#This Row],[Column9]]</f>
        <v>48863160</v>
      </c>
      <c r="K26" s="91">
        <f>Table15[[#This Row],[5008382758.0000]]/درآمدها!$C$12</f>
        <v>2.3890908101118188E-4</v>
      </c>
    </row>
    <row r="27" spans="1:11" ht="23.1" customHeight="1" x14ac:dyDescent="0.45">
      <c r="A27" s="89" t="s">
        <v>154</v>
      </c>
      <c r="B27" s="36">
        <v>0</v>
      </c>
      <c r="C27" s="90">
        <v>-2180873687</v>
      </c>
      <c r="D27" s="36">
        <v>0</v>
      </c>
      <c r="E27" s="90">
        <f>Table15[[#This Row],[0]]+Table15[[#This Row],[1052073440.0000]]+Table15[[#This Row],[2243711990.0000]]</f>
        <v>-2180873687</v>
      </c>
      <c r="F27" s="91">
        <f>Table15[[#This Row],[3295785430.0000]]/درآمدها!$C$12</f>
        <v>-1.066305430026707E-2</v>
      </c>
      <c r="G27" s="36">
        <v>0</v>
      </c>
      <c r="H27" s="90">
        <v>-2180873687</v>
      </c>
      <c r="I27" s="36">
        <v>0</v>
      </c>
      <c r="J27" s="90">
        <f>Table15[[#This Row],[2764670768.0000]]+Table15[[#This Row],[Column9]]</f>
        <v>-2180873687</v>
      </c>
      <c r="K27" s="91">
        <f>Table15[[#This Row],[5008382758.0000]]/درآمدها!$C$12</f>
        <v>-1.066305430026707E-2</v>
      </c>
    </row>
    <row r="28" spans="1:11" ht="23.1" customHeight="1" x14ac:dyDescent="0.45">
      <c r="A28" s="89" t="s">
        <v>155</v>
      </c>
      <c r="B28" s="36">
        <v>0</v>
      </c>
      <c r="C28" s="90">
        <v>-387345495</v>
      </c>
      <c r="D28" s="36">
        <v>0</v>
      </c>
      <c r="E28" s="90">
        <f>Table15[[#This Row],[0]]+Table15[[#This Row],[1052073440.0000]]+Table15[[#This Row],[2243711990.0000]]</f>
        <v>-387345495</v>
      </c>
      <c r="F28" s="91">
        <f>Table15[[#This Row],[3295785430.0000]]/درآمدها!$C$12</f>
        <v>-1.8938676140526185E-3</v>
      </c>
      <c r="G28" s="36">
        <v>0</v>
      </c>
      <c r="H28" s="90">
        <v>-387345495</v>
      </c>
      <c r="I28" s="36">
        <v>0</v>
      </c>
      <c r="J28" s="90">
        <f>Table15[[#This Row],[2764670768.0000]]+Table15[[#This Row],[Column9]]</f>
        <v>-387345495</v>
      </c>
      <c r="K28" s="91">
        <f>Table15[[#This Row],[5008382758.0000]]/درآمدها!$C$12</f>
        <v>-1.8938676140526185E-3</v>
      </c>
    </row>
    <row r="29" spans="1:11" ht="23.1" customHeight="1" x14ac:dyDescent="0.45">
      <c r="A29" s="89" t="s">
        <v>28</v>
      </c>
      <c r="B29" s="36">
        <v>0</v>
      </c>
      <c r="C29" s="90">
        <v>-6244369558</v>
      </c>
      <c r="D29" s="90">
        <v>2222404686</v>
      </c>
      <c r="E29" s="90">
        <f>Table15[[#This Row],[0]]+Table15[[#This Row],[1052073440.0000]]+Table15[[#This Row],[2243711990.0000]]</f>
        <v>-4021964872</v>
      </c>
      <c r="F29" s="91">
        <f>Table15[[#This Row],[3295785430.0000]]/درآمدها!$C$12</f>
        <v>-1.9664793096246247E-2</v>
      </c>
      <c r="G29" s="36">
        <v>0</v>
      </c>
      <c r="H29" s="90">
        <v>-933495202</v>
      </c>
      <c r="I29" s="90">
        <v>3540018307</v>
      </c>
      <c r="J29" s="90">
        <f>Table15[[#This Row],[2764670768.0000]]+Table15[[#This Row],[Column9]]</f>
        <v>2606523105</v>
      </c>
      <c r="K29" s="91">
        <f>Table15[[#This Row],[5008382758.0000]]/درآمدها!$C$12</f>
        <v>1.2744203192138256E-2</v>
      </c>
    </row>
    <row r="30" spans="1:11" ht="23.1" customHeight="1" x14ac:dyDescent="0.45">
      <c r="A30" s="89" t="s">
        <v>29</v>
      </c>
      <c r="B30" s="36">
        <v>7324878</v>
      </c>
      <c r="C30" s="36">
        <v>0</v>
      </c>
      <c r="D30" s="36">
        <v>0</v>
      </c>
      <c r="E30" s="90">
        <f>Table15[[#This Row],[0]]+Table15[[#This Row],[1052073440.0000]]+Table15[[#This Row],[2243711990.0000]]</f>
        <v>7324878</v>
      </c>
      <c r="F30" s="91">
        <f>Table15[[#This Row],[3295785430.0000]]/درآمدها!$C$12</f>
        <v>3.5813890700049358E-5</v>
      </c>
      <c r="G30" s="90">
        <v>368685514</v>
      </c>
      <c r="H30" s="36">
        <v>0</v>
      </c>
      <c r="I30" s="90">
        <v>1469633300</v>
      </c>
      <c r="J30" s="90">
        <f>Table15[[#This Row],[2764670768.0000]]+Table15[[#This Row],[Column9]]+Table15[[#This Row],[Column7]]</f>
        <v>1838318814</v>
      </c>
      <c r="K30" s="91">
        <f>Table15[[#This Row],[5008382758.0000]]/درآمدها!$C$12</f>
        <v>8.9881837044166971E-3</v>
      </c>
    </row>
    <row r="31" spans="1:11" ht="23.1" customHeight="1" x14ac:dyDescent="0.45">
      <c r="A31" s="89" t="s">
        <v>30</v>
      </c>
      <c r="B31" s="36">
        <v>0</v>
      </c>
      <c r="C31" s="90">
        <v>174813766</v>
      </c>
      <c r="D31" s="36">
        <v>0</v>
      </c>
      <c r="E31" s="90">
        <f>Table15[[#This Row],[0]]+Table15[[#This Row],[1052073440.0000]]+Table15[[#This Row],[2243711990.0000]]</f>
        <v>174813766</v>
      </c>
      <c r="F31" s="91">
        <f>Table15[[#This Row],[3295785430.0000]]/درآمدها!$C$12</f>
        <v>8.5472564981805904E-4</v>
      </c>
      <c r="G31" s="36">
        <v>0</v>
      </c>
      <c r="H31" s="90">
        <v>174813766</v>
      </c>
      <c r="I31" s="90">
        <v>720563118</v>
      </c>
      <c r="J31" s="90">
        <f>Table15[[#This Row],[2764670768.0000]]+Table15[[#This Row],[Column9]]</f>
        <v>895376884</v>
      </c>
      <c r="K31" s="91">
        <f>Table15[[#This Row],[5008382758.0000]]/درآمدها!$C$12</f>
        <v>4.3778107784084291E-3</v>
      </c>
    </row>
    <row r="32" spans="1:11" ht="23.1" customHeight="1" x14ac:dyDescent="0.45">
      <c r="A32" s="89" t="s">
        <v>156</v>
      </c>
      <c r="B32" s="36">
        <v>0</v>
      </c>
      <c r="C32" s="90">
        <v>-162601416</v>
      </c>
      <c r="D32" s="90">
        <v>-147120026</v>
      </c>
      <c r="E32" s="90">
        <f>Table15[[#This Row],[0]]+Table15[[#This Row],[1052073440.0000]]+Table15[[#This Row],[2243711990.0000]]</f>
        <v>-309721442</v>
      </c>
      <c r="F32" s="91">
        <f>Table15[[#This Row],[3295785430.0000]]/درآمدها!$C$12</f>
        <v>-1.5143364669349684E-3</v>
      </c>
      <c r="G32" s="36">
        <v>0</v>
      </c>
      <c r="H32" s="90">
        <v>-162601416</v>
      </c>
      <c r="I32" s="90">
        <v>-147120026</v>
      </c>
      <c r="J32" s="90">
        <f>Table15[[#This Row],[2764670768.0000]]+Table15[[#This Row],[Column9]]</f>
        <v>-309721442</v>
      </c>
      <c r="K32" s="91">
        <f>Table15[[#This Row],[5008382758.0000]]/درآمدها!$C$12</f>
        <v>-1.5143364669349684E-3</v>
      </c>
    </row>
    <row r="33" spans="1:11" ht="23.1" customHeight="1" x14ac:dyDescent="0.45">
      <c r="A33" s="89" t="s">
        <v>31</v>
      </c>
      <c r="B33" s="36">
        <v>0</v>
      </c>
      <c r="C33" s="90">
        <v>-3612776816</v>
      </c>
      <c r="D33" s="90">
        <v>9642526635</v>
      </c>
      <c r="E33" s="90">
        <f>Table15[[#This Row],[0]]+Table15[[#This Row],[1052073440.0000]]+Table15[[#This Row],[2243711990.0000]]</f>
        <v>6029749819</v>
      </c>
      <c r="F33" s="91">
        <f>Table15[[#This Row],[3295785430.0000]]/درآمدها!$C$12</f>
        <v>2.9481556002203504E-2</v>
      </c>
      <c r="G33" s="36">
        <v>0</v>
      </c>
      <c r="H33" s="90">
        <v>2337328813</v>
      </c>
      <c r="I33" s="90">
        <v>11083046088</v>
      </c>
      <c r="J33" s="90">
        <f>Table15[[#This Row],[2764670768.0000]]+Table15[[#This Row],[Column9]]</f>
        <v>13420374901</v>
      </c>
      <c r="K33" s="91">
        <f>Table15[[#This Row],[5008382758.0000]]/درآمدها!$C$12</f>
        <v>6.5616907183723705E-2</v>
      </c>
    </row>
    <row r="34" spans="1:11" ht="23.1" customHeight="1" x14ac:dyDescent="0.45">
      <c r="A34" s="89" t="s">
        <v>32</v>
      </c>
      <c r="B34" s="36">
        <v>0</v>
      </c>
      <c r="C34" s="90">
        <v>-2991284308</v>
      </c>
      <c r="D34" s="90">
        <v>3369960274</v>
      </c>
      <c r="E34" s="90">
        <f>Table15[[#This Row],[0]]+Table15[[#This Row],[1052073440.0000]]+Table15[[#This Row],[2243711990.0000]]</f>
        <v>378675966</v>
      </c>
      <c r="F34" s="91">
        <f>Table15[[#This Row],[3295785430.0000]]/درآمدها!$C$12</f>
        <v>1.85147925427012E-3</v>
      </c>
      <c r="G34" s="90">
        <v>739500000</v>
      </c>
      <c r="H34" s="36">
        <v>0</v>
      </c>
      <c r="I34" s="90">
        <v>4982318807</v>
      </c>
      <c r="J34" s="90">
        <f>Table15[[#This Row],[2764670768.0000]]+Table15[[#This Row],[Column9]]+Table15[[#This Row],[Column7]]</f>
        <v>5721818807</v>
      </c>
      <c r="K34" s="91">
        <f>Table15[[#This Row],[5008382758.0000]]/درآمدها!$C$12</f>
        <v>2.7975973573810351E-2</v>
      </c>
    </row>
    <row r="35" spans="1:11" ht="23.1" customHeight="1" x14ac:dyDescent="0.45">
      <c r="A35" s="89" t="s">
        <v>33</v>
      </c>
      <c r="B35" s="36">
        <v>0</v>
      </c>
      <c r="C35" s="90">
        <v>-1890659674</v>
      </c>
      <c r="D35" s="90">
        <v>848813701</v>
      </c>
      <c r="E35" s="90">
        <f>Table15[[#This Row],[0]]+Table15[[#This Row],[1052073440.0000]]+Table15[[#This Row],[2243711990.0000]]</f>
        <v>-1041845973</v>
      </c>
      <c r="F35" s="91">
        <f>Table15[[#This Row],[3295785430.0000]]/درآمدها!$C$12</f>
        <v>-5.0939493877315877E-3</v>
      </c>
      <c r="G35" s="36">
        <v>0</v>
      </c>
      <c r="H35" s="90">
        <v>1869433544</v>
      </c>
      <c r="I35" s="90">
        <v>924357277</v>
      </c>
      <c r="J35" s="90">
        <f>Table15[[#This Row],[2764670768.0000]]+Table15[[#This Row],[Column9]]</f>
        <v>2793790821</v>
      </c>
      <c r="K35" s="91">
        <f>Table15[[#This Row],[5008382758.0000]]/درآمدها!$C$12</f>
        <v>1.3659820559754737E-2</v>
      </c>
    </row>
    <row r="36" spans="1:11" ht="23.1" customHeight="1" x14ac:dyDescent="0.45">
      <c r="A36" s="89" t="s">
        <v>34</v>
      </c>
      <c r="B36" s="36">
        <v>0</v>
      </c>
      <c r="C36" s="90">
        <v>-1381182387</v>
      </c>
      <c r="D36" s="90">
        <v>335814110</v>
      </c>
      <c r="E36" s="90">
        <f>Table15[[#This Row],[0]]+Table15[[#This Row],[1052073440.0000]]+Table15[[#This Row],[2243711990.0000]]</f>
        <v>-1045368277</v>
      </c>
      <c r="F36" s="91">
        <f>Table15[[#This Row],[3295785430.0000]]/درآمدها!$C$12</f>
        <v>-5.1111711640490012E-3</v>
      </c>
      <c r="G36" s="36">
        <v>0</v>
      </c>
      <c r="H36" s="90">
        <v>803055917</v>
      </c>
      <c r="I36" s="90">
        <v>346077440</v>
      </c>
      <c r="J36" s="90">
        <f>Table15[[#This Row],[2764670768.0000]]+Table15[[#This Row],[Column9]]</f>
        <v>1149133357</v>
      </c>
      <c r="K36" s="91">
        <f>Table15[[#This Row],[5008382758.0000]]/درآمدها!$C$12</f>
        <v>5.6185149360001357E-3</v>
      </c>
    </row>
    <row r="37" spans="1:11" ht="23.1" customHeight="1" x14ac:dyDescent="0.45">
      <c r="A37" s="89" t="s">
        <v>157</v>
      </c>
      <c r="B37" s="36">
        <v>0</v>
      </c>
      <c r="C37" s="90">
        <v>-40289425</v>
      </c>
      <c r="D37" s="36">
        <v>0</v>
      </c>
      <c r="E37" s="90">
        <f>Table15[[#This Row],[0]]+Table15[[#This Row],[1052073440.0000]]+Table15[[#This Row],[2243711990.0000]]</f>
        <v>-40289425</v>
      </c>
      <c r="F37" s="91">
        <f>Table15[[#This Row],[3295785430.0000]]/درآمدها!$C$12</f>
        <v>-1.9698909160232241E-4</v>
      </c>
      <c r="G37" s="36">
        <v>0</v>
      </c>
      <c r="H37" s="90">
        <v>-40289425</v>
      </c>
      <c r="I37" s="36">
        <v>0</v>
      </c>
      <c r="J37" s="90">
        <f>Table15[[#This Row],[2764670768.0000]]+Table15[[#This Row],[Column9]]</f>
        <v>-40289425</v>
      </c>
      <c r="K37" s="91">
        <f>Table15[[#This Row],[5008382758.0000]]/درآمدها!$C$12</f>
        <v>-1.9698909160232241E-4</v>
      </c>
    </row>
    <row r="38" spans="1:11" ht="23.1" customHeight="1" x14ac:dyDescent="0.45">
      <c r="A38" s="89" t="s">
        <v>125</v>
      </c>
      <c r="B38" s="36">
        <v>0</v>
      </c>
      <c r="C38" s="36">
        <v>0</v>
      </c>
      <c r="D38" s="36">
        <v>0</v>
      </c>
      <c r="E38" s="36">
        <f>Table15[[#This Row],[0]]+Table15[[#This Row],[1052073440.0000]]+Table15[[#This Row],[2243711990.0000]]</f>
        <v>0</v>
      </c>
      <c r="F38" s="91">
        <f>Table15[[#This Row],[3295785430.0000]]/درآمدها!$C$12</f>
        <v>0</v>
      </c>
      <c r="G38" s="36">
        <v>0</v>
      </c>
      <c r="H38" s="36">
        <v>0</v>
      </c>
      <c r="I38" s="90">
        <v>1770743942</v>
      </c>
      <c r="J38" s="90">
        <f>Table15[[#This Row],[2764670768.0000]]+Table15[[#This Row],[Column9]]</f>
        <v>1770743942</v>
      </c>
      <c r="K38" s="91">
        <f>Table15[[#This Row],[5008382758.0000]]/درآمدها!$C$12</f>
        <v>8.6577865182959415E-3</v>
      </c>
    </row>
    <row r="39" spans="1:11" ht="23.1" customHeight="1" x14ac:dyDescent="0.45">
      <c r="A39" s="89" t="s">
        <v>35</v>
      </c>
      <c r="B39" s="36">
        <v>0</v>
      </c>
      <c r="C39" s="90">
        <v>-937841461</v>
      </c>
      <c r="D39" s="90">
        <v>4406817381</v>
      </c>
      <c r="E39" s="90">
        <f>Table15[[#This Row],[0]]+Table15[[#This Row],[1052073440.0000]]+Table15[[#This Row],[2243711990.0000]]</f>
        <v>3468975920</v>
      </c>
      <c r="F39" s="91">
        <f>Table15[[#This Row],[3295785430.0000]]/درآمدها!$C$12</f>
        <v>1.696103668074515E-2</v>
      </c>
      <c r="G39" s="36">
        <v>0</v>
      </c>
      <c r="H39" s="90">
        <v>6169658191</v>
      </c>
      <c r="I39" s="90">
        <v>4406817381</v>
      </c>
      <c r="J39" s="90">
        <f>Table15[[#This Row],[2764670768.0000]]+Table15[[#This Row],[Column9]]</f>
        <v>10576475572</v>
      </c>
      <c r="K39" s="91">
        <f>Table15[[#This Row],[5008382758.0000]]/درآمدها!$C$12</f>
        <v>5.1712088600977382E-2</v>
      </c>
    </row>
    <row r="40" spans="1:11" ht="23.1" customHeight="1" x14ac:dyDescent="0.45">
      <c r="A40" s="89" t="s">
        <v>36</v>
      </c>
      <c r="B40" s="36">
        <v>0</v>
      </c>
      <c r="C40" s="90">
        <v>-2256393221</v>
      </c>
      <c r="D40" s="90">
        <v>2715355122</v>
      </c>
      <c r="E40" s="90">
        <f>Table15[[#This Row],[0]]+Table15[[#This Row],[1052073440.0000]]+Table15[[#This Row],[2243711990.0000]]</f>
        <v>458961901</v>
      </c>
      <c r="F40" s="91">
        <f>Table15[[#This Row],[3295785430.0000]]/درآمدها!$C$12</f>
        <v>2.244025273581468E-3</v>
      </c>
      <c r="G40" s="36">
        <v>0</v>
      </c>
      <c r="H40" s="36">
        <v>0</v>
      </c>
      <c r="I40" s="90">
        <v>3857575045</v>
      </c>
      <c r="J40" s="90">
        <f>Table15[[#This Row],[2764670768.0000]]+Table15[[#This Row],[Column9]]</f>
        <v>3857575045</v>
      </c>
      <c r="K40" s="91">
        <f>Table15[[#This Row],[5008382758.0000]]/درآمدها!$C$12</f>
        <v>1.8861033730373119E-2</v>
      </c>
    </row>
    <row r="41" spans="1:11" ht="23.1" customHeight="1" x14ac:dyDescent="0.45">
      <c r="A41" s="89" t="s">
        <v>37</v>
      </c>
      <c r="B41" s="36">
        <v>0</v>
      </c>
      <c r="C41" s="90">
        <v>9069398882</v>
      </c>
      <c r="D41" s="90">
        <v>435059344</v>
      </c>
      <c r="E41" s="90">
        <f>Table15[[#This Row],[0]]+Table15[[#This Row],[1052073440.0000]]+Table15[[#This Row],[2243711990.0000]]</f>
        <v>9504458226</v>
      </c>
      <c r="F41" s="91">
        <f>Table15[[#This Row],[3295785430.0000]]/درآمدها!$C$12</f>
        <v>4.6470620817049654E-2</v>
      </c>
      <c r="G41" s="36">
        <v>0</v>
      </c>
      <c r="H41" s="90">
        <v>12783998023</v>
      </c>
      <c r="I41" s="90">
        <v>1128894601</v>
      </c>
      <c r="J41" s="90">
        <f>Table15[[#This Row],[2764670768.0000]]+Table15[[#This Row],[Column9]]</f>
        <v>13912892624</v>
      </c>
      <c r="K41" s="91">
        <f>Table15[[#This Row],[5008382758.0000]]/درآمدها!$C$12</f>
        <v>6.802499860850364E-2</v>
      </c>
    </row>
    <row r="42" spans="1:11" ht="23.1" customHeight="1" x14ac:dyDescent="0.45">
      <c r="A42" s="89" t="s">
        <v>38</v>
      </c>
      <c r="B42" s="36">
        <v>0</v>
      </c>
      <c r="C42" s="90">
        <v>-1268456957</v>
      </c>
      <c r="D42" s="90">
        <v>3152735601</v>
      </c>
      <c r="E42" s="90">
        <f>Table15[[#This Row],[0]]+Table15[[#This Row],[1052073440.0000]]+Table15[[#This Row],[2243711990.0000]]</f>
        <v>1884278644</v>
      </c>
      <c r="F42" s="91">
        <f>Table15[[#This Row],[3295785430.0000]]/درآمدها!$C$12</f>
        <v>9.2128973895064491E-3</v>
      </c>
      <c r="G42" s="36">
        <v>0</v>
      </c>
      <c r="H42" s="90">
        <v>1548695038</v>
      </c>
      <c r="I42" s="90">
        <v>3152735601</v>
      </c>
      <c r="J42" s="90">
        <f>Table15[[#This Row],[2764670768.0000]]+Table15[[#This Row],[Column9]]</f>
        <v>4701430639</v>
      </c>
      <c r="K42" s="91">
        <f>Table15[[#This Row],[5008382758.0000]]/درآمدها!$C$12</f>
        <v>2.2986938900417073E-2</v>
      </c>
    </row>
    <row r="43" spans="1:11" ht="23.1" customHeight="1" x14ac:dyDescent="0.45">
      <c r="A43" s="89" t="s">
        <v>39</v>
      </c>
      <c r="B43" s="36">
        <v>0</v>
      </c>
      <c r="C43" s="90">
        <v>-330365655</v>
      </c>
      <c r="D43" s="90">
        <v>647513211</v>
      </c>
      <c r="E43" s="90">
        <f>Table15[[#This Row],[0]]+Table15[[#This Row],[1052073440.0000]]+Table15[[#This Row],[2243711990.0000]]</f>
        <v>317147556</v>
      </c>
      <c r="F43" s="91">
        <f>Table15[[#This Row],[3295785430.0000]]/درآمدها!$C$12</f>
        <v>1.5506453358502057E-3</v>
      </c>
      <c r="G43" s="36">
        <v>0</v>
      </c>
      <c r="H43" s="36">
        <v>0</v>
      </c>
      <c r="I43" s="90">
        <v>864517870</v>
      </c>
      <c r="J43" s="90">
        <f>Table15[[#This Row],[2764670768.0000]]+Table15[[#This Row],[Column9]]</f>
        <v>864517870</v>
      </c>
      <c r="K43" s="91">
        <f>Table15[[#This Row],[5008382758.0000]]/درآمدها!$C$12</f>
        <v>4.2269302648343743E-3</v>
      </c>
    </row>
    <row r="44" spans="1:11" ht="23.1" customHeight="1" x14ac:dyDescent="0.45">
      <c r="A44" s="89" t="s">
        <v>40</v>
      </c>
      <c r="B44" s="36">
        <v>0</v>
      </c>
      <c r="C44" s="36">
        <v>0</v>
      </c>
      <c r="D44" s="36">
        <v>0</v>
      </c>
      <c r="E44" s="36">
        <f>Table15[[#This Row],[0]]+Table15[[#This Row],[1052073440.0000]]+Table15[[#This Row],[2243711990.0000]]</f>
        <v>0</v>
      </c>
      <c r="F44" s="91">
        <f>Table15[[#This Row],[3295785430.0000]]/درآمدها!$C$12</f>
        <v>0</v>
      </c>
      <c r="G44" s="36">
        <v>0</v>
      </c>
      <c r="H44" s="36">
        <v>0</v>
      </c>
      <c r="I44" s="90">
        <v>3404901463</v>
      </c>
      <c r="J44" s="90">
        <f>Table15[[#This Row],[2764670768.0000]]+Table15[[#This Row],[Column9]]</f>
        <v>3404901463</v>
      </c>
      <c r="K44" s="91">
        <f>Table15[[#This Row],[5008382758.0000]]/درآمدها!$C$12</f>
        <v>1.6647754247964289E-2</v>
      </c>
    </row>
    <row r="45" spans="1:11" ht="23.1" customHeight="1" x14ac:dyDescent="0.45">
      <c r="A45" s="89" t="s">
        <v>41</v>
      </c>
      <c r="B45" s="36">
        <v>0</v>
      </c>
      <c r="C45" s="36">
        <v>0</v>
      </c>
      <c r="D45" s="36">
        <v>0</v>
      </c>
      <c r="E45" s="36">
        <f>Table15[[#This Row],[0]]+Table15[[#This Row],[1052073440.0000]]+Table15[[#This Row],[2243711990.0000]]</f>
        <v>0</v>
      </c>
      <c r="F45" s="91">
        <f>Table15[[#This Row],[3295785430.0000]]/درآمدها!$C$12</f>
        <v>0</v>
      </c>
      <c r="G45" s="36">
        <v>0</v>
      </c>
      <c r="H45" s="36">
        <v>0</v>
      </c>
      <c r="I45" s="90">
        <v>56046063</v>
      </c>
      <c r="J45" s="90">
        <f>Table15[[#This Row],[2764670768.0000]]+Table15[[#This Row],[Column9]]</f>
        <v>56046063</v>
      </c>
      <c r="K45" s="91">
        <f>Table15[[#This Row],[5008382758.0000]]/درآمدها!$C$12</f>
        <v>2.740288062750097E-4</v>
      </c>
    </row>
    <row r="46" spans="1:11" ht="23.1" customHeight="1" x14ac:dyDescent="0.45">
      <c r="A46" s="89" t="s">
        <v>158</v>
      </c>
      <c r="B46" s="36">
        <v>0</v>
      </c>
      <c r="C46" s="36">
        <v>0</v>
      </c>
      <c r="D46" s="90">
        <v>1229437351</v>
      </c>
      <c r="E46" s="90">
        <f>Table15[[#This Row],[0]]+Table15[[#This Row],[1052073440.0000]]+Table15[[#This Row],[2243711990.0000]]</f>
        <v>1229437351</v>
      </c>
      <c r="F46" s="91">
        <f>Table15[[#This Row],[3295785430.0000]]/درآمدها!$C$12</f>
        <v>6.0111492520793135E-3</v>
      </c>
      <c r="G46" s="36">
        <v>0</v>
      </c>
      <c r="H46" s="36">
        <v>0</v>
      </c>
      <c r="I46" s="90">
        <v>1229437351</v>
      </c>
      <c r="J46" s="90">
        <f>Table15[[#This Row],[2764670768.0000]]+Table15[[#This Row],[Column9]]</f>
        <v>1229437351</v>
      </c>
      <c r="K46" s="91">
        <f>Table15[[#This Row],[5008382758.0000]]/درآمدها!$C$12</f>
        <v>6.0111492520793135E-3</v>
      </c>
    </row>
    <row r="47" spans="1:11" ht="23.1" customHeight="1" x14ac:dyDescent="0.45">
      <c r="A47" s="89" t="s">
        <v>42</v>
      </c>
      <c r="B47" s="36">
        <v>0</v>
      </c>
      <c r="C47" s="90">
        <v>-1413744825</v>
      </c>
      <c r="D47" s="90">
        <v>212974230</v>
      </c>
      <c r="E47" s="90">
        <f>Table15[[#This Row],[0]]+Table15[[#This Row],[1052073440.0000]]+Table15[[#This Row],[2243711990.0000]]</f>
        <v>-1200770595</v>
      </c>
      <c r="F47" s="91">
        <f>Table15[[#This Row],[3295785430.0000]]/درآمدها!$C$12</f>
        <v>-5.8709874546938852E-3</v>
      </c>
      <c r="G47" s="36">
        <v>0</v>
      </c>
      <c r="H47" s="90">
        <v>1171358161</v>
      </c>
      <c r="I47" s="90">
        <v>212974230</v>
      </c>
      <c r="J47" s="90">
        <f>Table15[[#This Row],[2764670768.0000]]+Table15[[#This Row],[Column9]]</f>
        <v>1384332391</v>
      </c>
      <c r="K47" s="91">
        <f>Table15[[#This Row],[5008382758.0000]]/درآمدها!$C$12</f>
        <v>6.7684852831421897E-3</v>
      </c>
    </row>
    <row r="48" spans="1:11" ht="23.1" customHeight="1" x14ac:dyDescent="0.45">
      <c r="A48" s="89" t="s">
        <v>43</v>
      </c>
      <c r="B48" s="36">
        <v>0</v>
      </c>
      <c r="C48" s="90">
        <v>-1707839560</v>
      </c>
      <c r="D48" s="90">
        <v>2045475506</v>
      </c>
      <c r="E48" s="90">
        <f>Table15[[#This Row],[0]]+Table15[[#This Row],[1052073440.0000]]+Table15[[#This Row],[2243711990.0000]]</f>
        <v>337635946</v>
      </c>
      <c r="F48" s="91">
        <f>Table15[[#This Row],[3295785430.0000]]/درآمدها!$C$12</f>
        <v>1.6508202411633023E-3</v>
      </c>
      <c r="G48" s="36">
        <v>0</v>
      </c>
      <c r="H48" s="36">
        <v>0</v>
      </c>
      <c r="I48" s="90">
        <v>2045475506</v>
      </c>
      <c r="J48" s="90">
        <f>Table15[[#This Row],[2764670768.0000]]+Table15[[#This Row],[Column9]]</f>
        <v>2045475506</v>
      </c>
      <c r="K48" s="91">
        <f>Table15[[#This Row],[5008382758.0000]]/درآمدها!$C$12</f>
        <v>1.0001045232632155E-2</v>
      </c>
    </row>
    <row r="49" spans="1:11" ht="23.1" customHeight="1" x14ac:dyDescent="0.45">
      <c r="A49" s="89" t="s">
        <v>44</v>
      </c>
      <c r="B49" s="36">
        <v>0</v>
      </c>
      <c r="C49" s="90">
        <v>-4622326050</v>
      </c>
      <c r="D49" s="90">
        <v>6408412141</v>
      </c>
      <c r="E49" s="90">
        <f>Table15[[#This Row],[0]]+Table15[[#This Row],[1052073440.0000]]+Table15[[#This Row],[2243711990.0000]]</f>
        <v>1786086091</v>
      </c>
      <c r="F49" s="91">
        <f>Table15[[#This Row],[3295785430.0000]]/درآمدها!$C$12</f>
        <v>8.7327996512641462E-3</v>
      </c>
      <c r="G49" s="36">
        <v>0</v>
      </c>
      <c r="H49" s="36">
        <v>0</v>
      </c>
      <c r="I49" s="90">
        <v>6408412141</v>
      </c>
      <c r="J49" s="90">
        <f>Table15[[#This Row],[2764670768.0000]]+Table15[[#This Row],[Column9]]</f>
        <v>6408412141</v>
      </c>
      <c r="K49" s="91">
        <f>Table15[[#This Row],[5008382758.0000]]/درآمدها!$C$12</f>
        <v>3.1332968546185114E-2</v>
      </c>
    </row>
    <row r="50" spans="1:11" ht="23.1" customHeight="1" x14ac:dyDescent="0.45">
      <c r="A50" s="89" t="s">
        <v>122</v>
      </c>
      <c r="B50" s="36">
        <v>0</v>
      </c>
      <c r="C50" s="36">
        <v>0</v>
      </c>
      <c r="D50" s="36">
        <v>0</v>
      </c>
      <c r="E50" s="36">
        <f>Table15[[#This Row],[0]]+Table15[[#This Row],[1052073440.0000]]+Table15[[#This Row],[2243711990.0000]]</f>
        <v>0</v>
      </c>
      <c r="F50" s="91">
        <f>Table15[[#This Row],[3295785430.0000]]/درآمدها!$C$12</f>
        <v>0</v>
      </c>
      <c r="G50" s="36">
        <v>0</v>
      </c>
      <c r="H50" s="36">
        <v>0</v>
      </c>
      <c r="I50" s="90">
        <v>956501431</v>
      </c>
      <c r="J50" s="90">
        <f>Table15[[#This Row],[2764670768.0000]]+Table15[[#This Row],[Column9]]</f>
        <v>956501431</v>
      </c>
      <c r="K50" s="91">
        <f>Table15[[#This Row],[5008382758.0000]]/درآمدها!$C$12</f>
        <v>4.676670069354712E-3</v>
      </c>
    </row>
    <row r="51" spans="1:11" ht="23.1" customHeight="1" x14ac:dyDescent="0.45">
      <c r="A51" s="89" t="s">
        <v>159</v>
      </c>
      <c r="B51" s="36">
        <v>0</v>
      </c>
      <c r="C51" s="90">
        <v>2603575392</v>
      </c>
      <c r="D51" s="36">
        <v>0</v>
      </c>
      <c r="E51" s="90">
        <f>Table15[[#This Row],[0]]+Table15[[#This Row],[1052073440.0000]]+Table15[[#This Row],[2243711990.0000]]</f>
        <v>2603575392</v>
      </c>
      <c r="F51" s="91">
        <f>Table15[[#This Row],[3295785430.0000]]/درآمدها!$C$12</f>
        <v>1.2729790792205162E-2</v>
      </c>
      <c r="G51" s="36">
        <v>0</v>
      </c>
      <c r="H51" s="90">
        <v>2603575392</v>
      </c>
      <c r="I51" s="36">
        <v>0</v>
      </c>
      <c r="J51" s="90">
        <f>Table15[[#This Row],[2764670768.0000]]+Table15[[#This Row],[Column9]]</f>
        <v>2603575392</v>
      </c>
      <c r="K51" s="91">
        <f>Table15[[#This Row],[5008382758.0000]]/درآمدها!$C$12</f>
        <v>1.2729790792205162E-2</v>
      </c>
    </row>
    <row r="52" spans="1:11" ht="23.1" customHeight="1" x14ac:dyDescent="0.45">
      <c r="A52" s="89" t="s">
        <v>160</v>
      </c>
      <c r="B52" s="36">
        <v>0</v>
      </c>
      <c r="C52" s="90">
        <v>-2272570788</v>
      </c>
      <c r="D52" s="36">
        <v>0</v>
      </c>
      <c r="E52" s="90">
        <f>Table15[[#This Row],[0]]+Table15[[#This Row],[1052073440.0000]]+Table15[[#This Row],[2243711990.0000]]</f>
        <v>-2272570788</v>
      </c>
      <c r="F52" s="91">
        <f>Table15[[#This Row],[3295785430.0000]]/درآمدها!$C$12</f>
        <v>-1.1111393501646995E-2</v>
      </c>
      <c r="G52" s="36">
        <v>0</v>
      </c>
      <c r="H52" s="90">
        <v>-2272570788</v>
      </c>
      <c r="I52" s="36">
        <v>0</v>
      </c>
      <c r="J52" s="90">
        <f>Table15[[#This Row],[2764670768.0000]]+Table15[[#This Row],[Column9]]</f>
        <v>-2272570788</v>
      </c>
      <c r="K52" s="91">
        <f>Table15[[#This Row],[5008382758.0000]]/درآمدها!$C$12</f>
        <v>-1.1111393501646995E-2</v>
      </c>
    </row>
    <row r="53" spans="1:11" ht="23.1" customHeight="1" x14ac:dyDescent="0.45">
      <c r="A53" s="89" t="s">
        <v>126</v>
      </c>
      <c r="B53" s="36">
        <v>0</v>
      </c>
      <c r="C53" s="36">
        <v>0</v>
      </c>
      <c r="D53" s="36">
        <v>0</v>
      </c>
      <c r="E53" s="36">
        <f>Table15[[#This Row],[0]]+Table15[[#This Row],[1052073440.0000]]+Table15[[#This Row],[2243711990.0000]]</f>
        <v>0</v>
      </c>
      <c r="F53" s="91">
        <f>Table15[[#This Row],[3295785430.0000]]/درآمدها!$C$12</f>
        <v>0</v>
      </c>
      <c r="G53" s="36">
        <v>0</v>
      </c>
      <c r="H53" s="36">
        <v>0</v>
      </c>
      <c r="I53" s="90">
        <v>590511410</v>
      </c>
      <c r="J53" s="90">
        <f>Table15[[#This Row],[2764670768.0000]]+Table15[[#This Row],[Column9]]</f>
        <v>590511410</v>
      </c>
      <c r="K53" s="91">
        <f>Table15[[#This Row],[5008382758.0000]]/درآمدها!$C$12</f>
        <v>2.8872168375871973E-3</v>
      </c>
    </row>
    <row r="54" spans="1:11" ht="23.1" customHeight="1" x14ac:dyDescent="0.45">
      <c r="A54" s="89" t="s">
        <v>45</v>
      </c>
      <c r="B54" s="36">
        <v>0</v>
      </c>
      <c r="C54" s="36">
        <v>0</v>
      </c>
      <c r="D54" s="36">
        <v>0</v>
      </c>
      <c r="E54" s="36">
        <f>Table15[[#This Row],[0]]+Table15[[#This Row],[1052073440.0000]]+Table15[[#This Row],[2243711990.0000]]</f>
        <v>0</v>
      </c>
      <c r="F54" s="91">
        <f>Table15[[#This Row],[3295785430.0000]]/درآمدها!$C$12</f>
        <v>0</v>
      </c>
      <c r="G54" s="36">
        <v>0</v>
      </c>
      <c r="H54" s="36">
        <v>0</v>
      </c>
      <c r="I54" s="90">
        <v>2968579498</v>
      </c>
      <c r="J54" s="90">
        <f>Table15[[#This Row],[2764670768.0000]]+Table15[[#This Row],[Column9]]</f>
        <v>2968579498</v>
      </c>
      <c r="K54" s="91">
        <f>Table15[[#This Row],[5008382758.0000]]/درآمدها!$C$12</f>
        <v>1.4514423540675954E-2</v>
      </c>
    </row>
    <row r="55" spans="1:11" ht="23.1" customHeight="1" x14ac:dyDescent="0.45">
      <c r="A55" s="89" t="s">
        <v>46</v>
      </c>
      <c r="B55" s="36">
        <v>0</v>
      </c>
      <c r="C55" s="90">
        <v>1799590823</v>
      </c>
      <c r="D55" s="90">
        <v>1278430738</v>
      </c>
      <c r="E55" s="90">
        <f>Table15[[#This Row],[0]]+Table15[[#This Row],[1052073440.0000]]+Table15[[#This Row],[2243711990.0000]]</f>
        <v>3078021561</v>
      </c>
      <c r="F55" s="91">
        <f>Table15[[#This Row],[3295785430.0000]]/درآمدها!$C$12</f>
        <v>1.5049524068257426E-2</v>
      </c>
      <c r="G55" s="36">
        <v>0</v>
      </c>
      <c r="H55" s="90">
        <v>5125630109</v>
      </c>
      <c r="I55" s="90">
        <v>2013149508</v>
      </c>
      <c r="J55" s="90">
        <f>Table15[[#This Row],[2764670768.0000]]+Table15[[#This Row],[Column9]]</f>
        <v>7138779617</v>
      </c>
      <c r="K55" s="91">
        <f>Table15[[#This Row],[5008382758.0000]]/درآمدها!$C$12</f>
        <v>3.4903990610489107E-2</v>
      </c>
    </row>
    <row r="56" spans="1:11" ht="23.1" customHeight="1" x14ac:dyDescent="0.45">
      <c r="A56" s="89" t="s">
        <v>161</v>
      </c>
      <c r="B56" s="36">
        <v>0</v>
      </c>
      <c r="C56" s="90">
        <v>-1975980892</v>
      </c>
      <c r="D56" s="36">
        <v>0</v>
      </c>
      <c r="E56" s="90">
        <f>Table15[[#This Row],[0]]+Table15[[#This Row],[1052073440.0000]]+Table15[[#This Row],[2243711990.0000]]</f>
        <v>-1975980892</v>
      </c>
      <c r="F56" s="91">
        <f>Table15[[#This Row],[3295785430.0000]]/درآمدها!$C$12</f>
        <v>-9.6612617563697351E-3</v>
      </c>
      <c r="G56" s="36">
        <v>0</v>
      </c>
      <c r="H56" s="90">
        <v>-1975980892</v>
      </c>
      <c r="I56" s="36">
        <v>0</v>
      </c>
      <c r="J56" s="90">
        <f>Table15[[#This Row],[2764670768.0000]]+Table15[[#This Row],[Column9]]</f>
        <v>-1975980892</v>
      </c>
      <c r="K56" s="91">
        <f>Table15[[#This Row],[5008382758.0000]]/درآمدها!$C$12</f>
        <v>-9.6612617563697351E-3</v>
      </c>
    </row>
    <row r="57" spans="1:11" ht="23.1" customHeight="1" x14ac:dyDescent="0.45">
      <c r="A57" s="89" t="s">
        <v>162</v>
      </c>
      <c r="B57" s="36">
        <v>0</v>
      </c>
      <c r="C57" s="90">
        <v>302837832</v>
      </c>
      <c r="D57" s="36">
        <v>0</v>
      </c>
      <c r="E57" s="90">
        <f>Table15[[#This Row],[0]]+Table15[[#This Row],[1052073440.0000]]+Table15[[#This Row],[2243711990.0000]]</f>
        <v>302837832</v>
      </c>
      <c r="F57" s="91">
        <f>Table15[[#This Row],[3295785430.0000]]/درآمدها!$C$12</f>
        <v>1.4806800898373885E-3</v>
      </c>
      <c r="G57" s="36">
        <v>0</v>
      </c>
      <c r="H57" s="90">
        <v>302837832</v>
      </c>
      <c r="I57" s="36">
        <v>0</v>
      </c>
      <c r="J57" s="90">
        <f>Table15[[#This Row],[2764670768.0000]]+Table15[[#This Row],[Column9]]</f>
        <v>302837832</v>
      </c>
      <c r="K57" s="91">
        <f>Table15[[#This Row],[5008382758.0000]]/درآمدها!$C$12</f>
        <v>1.4806800898373885E-3</v>
      </c>
    </row>
    <row r="58" spans="1:11" ht="23.1" customHeight="1" x14ac:dyDescent="0.45">
      <c r="A58" s="89" t="s">
        <v>47</v>
      </c>
      <c r="B58" s="36">
        <v>0</v>
      </c>
      <c r="C58" s="90">
        <v>2427020147</v>
      </c>
      <c r="D58" s="90">
        <v>252661384</v>
      </c>
      <c r="E58" s="90">
        <f>Table15[[#This Row],[0]]+Table15[[#This Row],[1052073440.0000]]+Table15[[#This Row],[2243711990.0000]]</f>
        <v>2679681531</v>
      </c>
      <c r="F58" s="91">
        <f>Table15[[#This Row],[3295785430.0000]]/درآمدها!$C$12</f>
        <v>1.3101900326827958E-2</v>
      </c>
      <c r="G58" s="36">
        <v>0</v>
      </c>
      <c r="H58" s="90">
        <v>5074275376</v>
      </c>
      <c r="I58" s="90">
        <v>252661384</v>
      </c>
      <c r="J58" s="90">
        <f>Table15[[#This Row],[2764670768.0000]]+Table15[[#This Row],[Column9]]</f>
        <v>5326936760</v>
      </c>
      <c r="K58" s="91">
        <f>Table15[[#This Row],[5008382758.0000]]/درآمدها!$C$12</f>
        <v>2.6045257120830553E-2</v>
      </c>
    </row>
    <row r="59" spans="1:11" ht="23.1" customHeight="1" x14ac:dyDescent="0.45">
      <c r="A59" s="89" t="s">
        <v>48</v>
      </c>
      <c r="B59" s="36">
        <v>0</v>
      </c>
      <c r="C59" s="90">
        <v>-4690804584</v>
      </c>
      <c r="D59" s="90">
        <v>3307139855</v>
      </c>
      <c r="E59" s="90">
        <f>Table15[[#This Row],[0]]+Table15[[#This Row],[1052073440.0000]]+Table15[[#This Row],[2243711990.0000]]</f>
        <v>-1383664729</v>
      </c>
      <c r="F59" s="91">
        <f>Table15[[#This Row],[3295785430.0000]]/درآمدها!$C$12</f>
        <v>-6.7652208500837037E-3</v>
      </c>
      <c r="G59" s="36">
        <v>0</v>
      </c>
      <c r="H59" s="36">
        <v>0</v>
      </c>
      <c r="I59" s="90">
        <v>4078244207</v>
      </c>
      <c r="J59" s="90">
        <f>Table15[[#This Row],[2764670768.0000]]+Table15[[#This Row],[Column9]]</f>
        <v>4078244207</v>
      </c>
      <c r="K59" s="91">
        <f>Table15[[#This Row],[5008382758.0000]]/درآمدها!$C$12</f>
        <v>1.9939962450925119E-2</v>
      </c>
    </row>
    <row r="60" spans="1:11" ht="23.1" customHeight="1" x14ac:dyDescent="0.45">
      <c r="A60" s="89" t="s">
        <v>118</v>
      </c>
      <c r="B60" s="36">
        <v>0</v>
      </c>
      <c r="C60" s="36">
        <v>0</v>
      </c>
      <c r="D60" s="36">
        <v>0</v>
      </c>
      <c r="E60" s="36">
        <f>Table15[[#This Row],[0]]+Table15[[#This Row],[1052073440.0000]]+Table15[[#This Row],[2243711990.0000]]</f>
        <v>0</v>
      </c>
      <c r="F60" s="91">
        <f>Table15[[#This Row],[3295785430.0000]]/درآمدها!$C$12</f>
        <v>0</v>
      </c>
      <c r="G60" s="36">
        <v>0</v>
      </c>
      <c r="H60" s="36">
        <v>0</v>
      </c>
      <c r="I60" s="90">
        <v>453616262</v>
      </c>
      <c r="J60" s="90">
        <f>Table15[[#This Row],[2764670768.0000]]+Table15[[#This Row],[Column9]]</f>
        <v>453616262</v>
      </c>
      <c r="K60" s="91">
        <f>Table15[[#This Row],[5008382758.0000]]/درآمدها!$C$12</f>
        <v>2.2178885746674489E-3</v>
      </c>
    </row>
    <row r="61" spans="1:11" ht="23.1" customHeight="1" x14ac:dyDescent="0.45">
      <c r="A61" s="89" t="s">
        <v>163</v>
      </c>
      <c r="B61" s="36">
        <v>0</v>
      </c>
      <c r="C61" s="36">
        <v>0</v>
      </c>
      <c r="D61" s="90">
        <v>868699065</v>
      </c>
      <c r="E61" s="90">
        <f>Table15[[#This Row],[0]]+Table15[[#This Row],[1052073440.0000]]+Table15[[#This Row],[2243711990.0000]]</f>
        <v>868699065</v>
      </c>
      <c r="F61" s="91">
        <f>Table15[[#This Row],[3295785430.0000]]/درآمدها!$C$12</f>
        <v>4.2473735897232794E-3</v>
      </c>
      <c r="G61" s="36">
        <v>0</v>
      </c>
      <c r="H61" s="36">
        <v>0</v>
      </c>
      <c r="I61" s="90">
        <v>868699065</v>
      </c>
      <c r="J61" s="90">
        <f>Table15[[#This Row],[2764670768.0000]]+Table15[[#This Row],[Column9]]</f>
        <v>868699065</v>
      </c>
      <c r="K61" s="91">
        <f>Table15[[#This Row],[5008382758.0000]]/درآمدها!$C$12</f>
        <v>4.2473735897232794E-3</v>
      </c>
    </row>
    <row r="62" spans="1:11" ht="23.1" customHeight="1" x14ac:dyDescent="0.45">
      <c r="A62" s="89" t="s">
        <v>128</v>
      </c>
      <c r="B62" s="36">
        <v>0</v>
      </c>
      <c r="C62" s="36">
        <v>0</v>
      </c>
      <c r="D62" s="36">
        <v>0</v>
      </c>
      <c r="E62" s="36">
        <f>Table15[[#This Row],[0]]+Table15[[#This Row],[1052073440.0000]]+Table15[[#This Row],[2243711990.0000]]</f>
        <v>0</v>
      </c>
      <c r="F62" s="91">
        <f>Table15[[#This Row],[3295785430.0000]]/درآمدها!$C$12</f>
        <v>0</v>
      </c>
      <c r="G62" s="36">
        <v>0</v>
      </c>
      <c r="H62" s="36">
        <v>0</v>
      </c>
      <c r="I62" s="90">
        <v>2692875117</v>
      </c>
      <c r="J62" s="90">
        <f>Table15[[#This Row],[2764670768.0000]]+Table15[[#This Row],[Column9]]</f>
        <v>2692875117</v>
      </c>
      <c r="K62" s="91">
        <f>Table15[[#This Row],[5008382758.0000]]/درآمدها!$C$12</f>
        <v>1.3166408383746546E-2</v>
      </c>
    </row>
    <row r="63" spans="1:11" ht="23.1" customHeight="1" x14ac:dyDescent="0.45">
      <c r="A63" s="89" t="s">
        <v>49</v>
      </c>
      <c r="B63" s="36">
        <v>0</v>
      </c>
      <c r="C63" s="90">
        <v>-1835878491</v>
      </c>
      <c r="D63" s="90">
        <v>2038392483</v>
      </c>
      <c r="E63" s="90">
        <f>Table15[[#This Row],[0]]+Table15[[#This Row],[1052073440.0000]]+Table15[[#This Row],[2243711990.0000]]</f>
        <v>202513992</v>
      </c>
      <c r="F63" s="91">
        <f>Table15[[#This Row],[3295785430.0000]]/درآمدها!$C$12</f>
        <v>9.9016174395241403E-4</v>
      </c>
      <c r="G63" s="36">
        <v>0</v>
      </c>
      <c r="H63" s="36">
        <v>0</v>
      </c>
      <c r="I63" s="90">
        <v>3348652990</v>
      </c>
      <c r="J63" s="90">
        <f>Table15[[#This Row],[2764670768.0000]]+Table15[[#This Row],[Column9]]</f>
        <v>3348652990</v>
      </c>
      <c r="K63" s="91">
        <f>Table15[[#This Row],[5008382758.0000]]/درآمدها!$C$12</f>
        <v>1.6372735788398589E-2</v>
      </c>
    </row>
    <row r="64" spans="1:11" ht="23.1" customHeight="1" x14ac:dyDescent="0.45">
      <c r="A64" s="89" t="s">
        <v>123</v>
      </c>
      <c r="B64" s="36">
        <v>0</v>
      </c>
      <c r="C64" s="36">
        <v>0</v>
      </c>
      <c r="D64" s="36">
        <v>0</v>
      </c>
      <c r="E64" s="36">
        <f>Table15[[#This Row],[0]]+Table15[[#This Row],[1052073440.0000]]+Table15[[#This Row],[2243711990.0000]]</f>
        <v>0</v>
      </c>
      <c r="F64" s="91">
        <f>Table15[[#This Row],[3295785430.0000]]/درآمدها!$C$12</f>
        <v>0</v>
      </c>
      <c r="G64" s="36">
        <v>0</v>
      </c>
      <c r="H64" s="36">
        <v>0</v>
      </c>
      <c r="I64" s="90">
        <v>1991925214</v>
      </c>
      <c r="J64" s="90">
        <f>Table15[[#This Row],[2764670768.0000]]+Table15[[#This Row],[Column9]]</f>
        <v>1991925214</v>
      </c>
      <c r="K64" s="91">
        <f>Table15[[#This Row],[5008382758.0000]]/درآمدها!$C$12</f>
        <v>9.7392191237681263E-3</v>
      </c>
    </row>
    <row r="65" spans="1:11" ht="23.1" customHeight="1" x14ac:dyDescent="0.45">
      <c r="A65" s="89" t="s">
        <v>50</v>
      </c>
      <c r="B65" s="36">
        <v>0</v>
      </c>
      <c r="C65" s="90">
        <v>-2847126700</v>
      </c>
      <c r="D65" s="90">
        <v>5374438446</v>
      </c>
      <c r="E65" s="90">
        <f>Table15[[#This Row],[0]]+Table15[[#This Row],[1052073440.0000]]+Table15[[#This Row],[2243711990.0000]]</f>
        <v>2527311746</v>
      </c>
      <c r="F65" s="91">
        <f>Table15[[#This Row],[3295785430.0000]]/درآمدها!$C$12</f>
        <v>1.2356911150765228E-2</v>
      </c>
      <c r="G65" s="36">
        <v>0</v>
      </c>
      <c r="H65" s="90">
        <v>671804799</v>
      </c>
      <c r="I65" s="90">
        <v>5374438446</v>
      </c>
      <c r="J65" s="90">
        <f>Table15[[#This Row],[2764670768.0000]]+Table15[[#This Row],[Column9]]</f>
        <v>6046243245</v>
      </c>
      <c r="K65" s="91">
        <f>Table15[[#This Row],[5008382758.0000]]/درآمدها!$C$12</f>
        <v>2.9562198131128158E-2</v>
      </c>
    </row>
    <row r="66" spans="1:11" ht="23.1" customHeight="1" x14ac:dyDescent="0.45">
      <c r="A66" s="89" t="s">
        <v>164</v>
      </c>
      <c r="B66" s="36">
        <v>0</v>
      </c>
      <c r="C66" s="90">
        <v>376140059</v>
      </c>
      <c r="D66" s="36">
        <v>0</v>
      </c>
      <c r="E66" s="90">
        <f>Table15[[#This Row],[0]]+Table15[[#This Row],[1052073440.0000]]+Table15[[#This Row],[2243711990.0000]]</f>
        <v>376140059</v>
      </c>
      <c r="F66" s="91">
        <f>Table15[[#This Row],[3295785430.0000]]/درآمدها!$C$12</f>
        <v>1.8390803179160278E-3</v>
      </c>
      <c r="G66" s="36">
        <v>0</v>
      </c>
      <c r="H66" s="90">
        <v>376140059</v>
      </c>
      <c r="I66" s="36">
        <v>0</v>
      </c>
      <c r="J66" s="90">
        <f>Table15[[#This Row],[2764670768.0000]]+Table15[[#This Row],[Column9]]</f>
        <v>376140059</v>
      </c>
      <c r="K66" s="91">
        <f>Table15[[#This Row],[5008382758.0000]]/درآمدها!$C$12</f>
        <v>1.8390803179160278E-3</v>
      </c>
    </row>
    <row r="67" spans="1:11" ht="23.1" customHeight="1" x14ac:dyDescent="0.45">
      <c r="A67" s="89" t="s">
        <v>127</v>
      </c>
      <c r="B67" s="36">
        <v>0</v>
      </c>
      <c r="C67" s="90">
        <v>-640493000</v>
      </c>
      <c r="D67" s="36">
        <v>0</v>
      </c>
      <c r="E67" s="90">
        <f>Table15[[#This Row],[0]]+Table15[[#This Row],[1052073440.0000]]+Table15[[#This Row],[2243711990.0000]]</f>
        <v>-640493000</v>
      </c>
      <c r="F67" s="91">
        <f>Table15[[#This Row],[3295785430.0000]]/درآمدها!$C$12</f>
        <v>-3.1315943140823254E-3</v>
      </c>
      <c r="G67" s="36">
        <v>0</v>
      </c>
      <c r="H67" s="90">
        <v>-640493000</v>
      </c>
      <c r="I67" s="90">
        <v>1784254995</v>
      </c>
      <c r="J67" s="90">
        <f>Table15[[#This Row],[2764670768.0000]]+Table15[[#This Row],[Column9]]</f>
        <v>1143761995</v>
      </c>
      <c r="K67" s="91">
        <f>Table15[[#This Row],[5008382758.0000]]/درآمدها!$C$12</f>
        <v>5.5922524683415069E-3</v>
      </c>
    </row>
    <row r="68" spans="1:11" ht="23.1" customHeight="1" x14ac:dyDescent="0.45">
      <c r="A68" s="89" t="s">
        <v>51</v>
      </c>
      <c r="B68" s="36">
        <v>0</v>
      </c>
      <c r="C68" s="90">
        <v>-564743079</v>
      </c>
      <c r="D68" s="90">
        <v>487166613</v>
      </c>
      <c r="E68" s="90">
        <f>Table15[[#This Row],[0]]+Table15[[#This Row],[1052073440.0000]]+Table15[[#This Row],[2243711990.0000]]</f>
        <v>-77576466</v>
      </c>
      <c r="F68" s="91">
        <f>Table15[[#This Row],[3295785430.0000]]/درآمدها!$C$12</f>
        <v>-3.79298477629265E-4</v>
      </c>
      <c r="G68" s="36">
        <v>0</v>
      </c>
      <c r="H68" s="36">
        <v>0</v>
      </c>
      <c r="I68" s="90">
        <v>618829344</v>
      </c>
      <c r="J68" s="90">
        <f>Table15[[#This Row],[2764670768.0000]]+Table15[[#This Row],[Column9]]</f>
        <v>618829344</v>
      </c>
      <c r="K68" s="91">
        <f>Table15[[#This Row],[5008382758.0000]]/درآمدها!$C$12</f>
        <v>3.0256731222007035E-3</v>
      </c>
    </row>
    <row r="69" spans="1:11" ht="23.1" customHeight="1" x14ac:dyDescent="0.45">
      <c r="A69" s="89" t="s">
        <v>116</v>
      </c>
      <c r="B69" s="36">
        <v>0</v>
      </c>
      <c r="C69" s="90">
        <v>-332653998</v>
      </c>
      <c r="D69" s="36">
        <v>0</v>
      </c>
      <c r="E69" s="90">
        <f>Table15[[#This Row],[0]]+Table15[[#This Row],[1052073440.0000]]+Table15[[#This Row],[2243711990.0000]]</f>
        <v>-332653998</v>
      </c>
      <c r="F69" s="91">
        <f>Table15[[#This Row],[3295785430.0000]]/درآمدها!$C$12</f>
        <v>-1.6264617547632108E-3</v>
      </c>
      <c r="G69" s="36">
        <v>0</v>
      </c>
      <c r="H69" s="90">
        <v>-332653998</v>
      </c>
      <c r="I69" s="90">
        <v>1052891121</v>
      </c>
      <c r="J69" s="90">
        <f>Table15[[#This Row],[2764670768.0000]]+Table15[[#This Row],[Column9]]</f>
        <v>720237123</v>
      </c>
      <c r="K69" s="91">
        <f>Table15[[#This Row],[5008382758.0000]]/درآمدها!$C$12</f>
        <v>3.5214912250060692E-3</v>
      </c>
    </row>
    <row r="70" spans="1:11" ht="23.1" customHeight="1" x14ac:dyDescent="0.45">
      <c r="A70" s="89" t="s">
        <v>52</v>
      </c>
      <c r="B70" s="36">
        <v>0</v>
      </c>
      <c r="C70" s="90">
        <v>-5455301667</v>
      </c>
      <c r="D70" s="90">
        <v>6160970953</v>
      </c>
      <c r="E70" s="90">
        <f>Table15[[#This Row],[0]]+Table15[[#This Row],[1052073440.0000]]+Table15[[#This Row],[2243711990.0000]]</f>
        <v>705669286</v>
      </c>
      <c r="F70" s="91">
        <f>Table15[[#This Row],[3295785430.0000]]/درآمدها!$C$12</f>
        <v>3.4502639742512941E-3</v>
      </c>
      <c r="G70" s="36">
        <v>0</v>
      </c>
      <c r="H70" s="90">
        <v>953284423</v>
      </c>
      <c r="I70" s="90">
        <v>6234209696</v>
      </c>
      <c r="J70" s="90">
        <f>Table15[[#This Row],[2764670768.0000]]+Table15[[#This Row],[Column9]]</f>
        <v>7187494119</v>
      </c>
      <c r="K70" s="91">
        <f>Table15[[#This Row],[5008382758.0000]]/درآمدها!$C$12</f>
        <v>3.514217285053943E-2</v>
      </c>
    </row>
    <row r="71" spans="1:11" ht="23.1" customHeight="1" x14ac:dyDescent="0.45">
      <c r="A71" s="89" t="s">
        <v>165</v>
      </c>
      <c r="B71" s="36">
        <v>0</v>
      </c>
      <c r="C71" s="36">
        <v>0</v>
      </c>
      <c r="D71" s="90">
        <v>1381747</v>
      </c>
      <c r="E71" s="90">
        <f>Table15[[#This Row],[0]]+Table15[[#This Row],[1052073440.0000]]+Table15[[#This Row],[2243711990.0000]]</f>
        <v>1381747</v>
      </c>
      <c r="F71" s="91">
        <f>Table15[[#This Row],[3295785430.0000]]/درآمدها!$C$12</f>
        <v>6.7558444022031631E-6</v>
      </c>
      <c r="G71" s="36">
        <v>0</v>
      </c>
      <c r="H71" s="36">
        <v>0</v>
      </c>
      <c r="I71" s="90">
        <v>1381747</v>
      </c>
      <c r="J71" s="90">
        <f>Table15[[#This Row],[2764670768.0000]]+Table15[[#This Row],[Column9]]</f>
        <v>1381747</v>
      </c>
      <c r="K71" s="91">
        <f>Table15[[#This Row],[5008382758.0000]]/درآمدها!$C$12</f>
        <v>6.7558444022031631E-6</v>
      </c>
    </row>
    <row r="72" spans="1:11" ht="23.1" customHeight="1" x14ac:dyDescent="0.45">
      <c r="A72" s="89" t="s">
        <v>53</v>
      </c>
      <c r="B72" s="36">
        <v>0</v>
      </c>
      <c r="C72" s="36">
        <v>0</v>
      </c>
      <c r="D72" s="36">
        <v>0</v>
      </c>
      <c r="E72" s="36">
        <f>Table15[[#This Row],[0]]+Table15[[#This Row],[1052073440.0000]]+Table15[[#This Row],[2243711990.0000]]</f>
        <v>0</v>
      </c>
      <c r="F72" s="91">
        <f>Table15[[#This Row],[3295785430.0000]]/درآمدها!$C$12</f>
        <v>0</v>
      </c>
      <c r="G72" s="36">
        <v>0</v>
      </c>
      <c r="H72" s="36">
        <v>0</v>
      </c>
      <c r="I72" s="90">
        <v>3720961946</v>
      </c>
      <c r="J72" s="90">
        <f>Table15[[#This Row],[2764670768.0000]]+Table15[[#This Row],[Column9]]</f>
        <v>3720961946</v>
      </c>
      <c r="K72" s="91">
        <f>Table15[[#This Row],[5008382758.0000]]/درآمدها!$C$12</f>
        <v>1.8193084503671866E-2</v>
      </c>
    </row>
    <row r="73" spans="1:11" ht="23.1" customHeight="1" x14ac:dyDescent="0.45">
      <c r="A73" s="89" t="s">
        <v>54</v>
      </c>
      <c r="B73" s="36">
        <v>0</v>
      </c>
      <c r="C73" s="90">
        <v>28840653</v>
      </c>
      <c r="D73" s="90">
        <v>998158848</v>
      </c>
      <c r="E73" s="90">
        <f>Table15[[#This Row],[0]]+Table15[[#This Row],[1052073440.0000]]+Table15[[#This Row],[2243711990.0000]]</f>
        <v>1026999501</v>
      </c>
      <c r="F73" s="91">
        <f>Table15[[#This Row],[3295785430.0000]]/درآمدها!$C$12</f>
        <v>5.0213597929984954E-3</v>
      </c>
      <c r="G73" s="36">
        <v>0</v>
      </c>
      <c r="H73" s="36">
        <v>0</v>
      </c>
      <c r="I73" s="90">
        <v>592175053</v>
      </c>
      <c r="J73" s="90">
        <f>Table15[[#This Row],[2764670768.0000]]+Table15[[#This Row],[Column9]]</f>
        <v>592175053</v>
      </c>
      <c r="K73" s="91">
        <f>Table15[[#This Row],[5008382758.0000]]/درآمدها!$C$12</f>
        <v>2.8953509701373781E-3</v>
      </c>
    </row>
    <row r="74" spans="1:11" ht="23.1" customHeight="1" x14ac:dyDescent="0.45">
      <c r="A74" s="89" t="s">
        <v>55</v>
      </c>
      <c r="B74" s="36">
        <v>0</v>
      </c>
      <c r="C74" s="90">
        <v>-306537925</v>
      </c>
      <c r="D74" s="90">
        <v>227751390</v>
      </c>
      <c r="E74" s="90">
        <f>Table15[[#This Row],[0]]+Table15[[#This Row],[1052073440.0000]]+Table15[[#This Row],[2243711990.0000]]</f>
        <v>-78786535</v>
      </c>
      <c r="F74" s="91">
        <f>Table15[[#This Row],[3295785430.0000]]/درآمدها!$C$12</f>
        <v>-3.8521492823847896E-4</v>
      </c>
      <c r="G74" s="36">
        <v>0</v>
      </c>
      <c r="H74" s="36">
        <v>0</v>
      </c>
      <c r="I74" s="90">
        <v>337499030</v>
      </c>
      <c r="J74" s="90">
        <f>Table15[[#This Row],[2764670768.0000]]+Table15[[#This Row],[Column9]]</f>
        <v>337499030</v>
      </c>
      <c r="K74" s="91">
        <f>Table15[[#This Row],[5008382758.0000]]/درآمدها!$C$12</f>
        <v>1.6501508109476608E-3</v>
      </c>
    </row>
    <row r="75" spans="1:11" ht="23.1" customHeight="1" x14ac:dyDescent="0.45">
      <c r="A75" s="89" t="s">
        <v>56</v>
      </c>
      <c r="B75" s="36">
        <v>0</v>
      </c>
      <c r="C75" s="36">
        <v>0</v>
      </c>
      <c r="D75" s="36">
        <v>0</v>
      </c>
      <c r="E75" s="36">
        <f>Table15[[#This Row],[0]]+Table15[[#This Row],[1052073440.0000]]+Table15[[#This Row],[2243711990.0000]]</f>
        <v>0</v>
      </c>
      <c r="F75" s="91">
        <f>Table15[[#This Row],[3295785430.0000]]/درآمدها!$C$12</f>
        <v>0</v>
      </c>
      <c r="G75" s="36">
        <v>0</v>
      </c>
      <c r="H75" s="36">
        <v>0</v>
      </c>
      <c r="I75" s="90">
        <v>-331358323</v>
      </c>
      <c r="J75" s="90">
        <f>Table15[[#This Row],[2764670768.0000]]+Table15[[#This Row],[Column9]]</f>
        <v>-331358323</v>
      </c>
      <c r="K75" s="91">
        <f>Table15[[#This Row],[5008382758.0000]]/درآمدها!$C$12</f>
        <v>-1.6201267464760029E-3</v>
      </c>
    </row>
    <row r="76" spans="1:11" ht="23.1" customHeight="1" x14ac:dyDescent="0.45">
      <c r="A76" s="89" t="s">
        <v>57</v>
      </c>
      <c r="B76" s="36">
        <v>0</v>
      </c>
      <c r="C76" s="90">
        <v>113653665</v>
      </c>
      <c r="D76" s="90">
        <v>-121591813</v>
      </c>
      <c r="E76" s="90">
        <f>Table15[[#This Row],[0]]+Table15[[#This Row],[1052073440.0000]]+Table15[[#This Row],[2243711990.0000]]</f>
        <v>-7938148</v>
      </c>
      <c r="F76" s="91">
        <f>Table15[[#This Row],[3295785430.0000]]/درآمدها!$C$12</f>
        <v>-3.8812382244839493E-5</v>
      </c>
      <c r="G76" s="36">
        <v>0</v>
      </c>
      <c r="H76" s="90">
        <v>-55187234</v>
      </c>
      <c r="I76" s="90">
        <v>-121591813</v>
      </c>
      <c r="J76" s="90">
        <f>Table15[[#This Row],[2764670768.0000]]+Table15[[#This Row],[Column9]]</f>
        <v>-176779047</v>
      </c>
      <c r="K76" s="91">
        <f>Table15[[#This Row],[5008382758.0000]]/درآمدها!$C$12</f>
        <v>-8.6433459605974173E-4</v>
      </c>
    </row>
    <row r="77" spans="1:11" ht="23.1" customHeight="1" x14ac:dyDescent="0.45">
      <c r="A77" s="89" t="s">
        <v>121</v>
      </c>
      <c r="B77" s="36">
        <v>0</v>
      </c>
      <c r="C77" s="36">
        <v>0</v>
      </c>
      <c r="D77" s="36">
        <v>0</v>
      </c>
      <c r="E77" s="36">
        <f>Table15[[#This Row],[0]]+Table15[[#This Row],[1052073440.0000]]+Table15[[#This Row],[2243711990.0000]]</f>
        <v>0</v>
      </c>
      <c r="F77" s="91">
        <f>Table15[[#This Row],[3295785430.0000]]/درآمدها!$C$12</f>
        <v>0</v>
      </c>
      <c r="G77" s="36">
        <v>0</v>
      </c>
      <c r="H77" s="36">
        <v>0</v>
      </c>
      <c r="I77" s="90">
        <v>1109409755</v>
      </c>
      <c r="J77" s="90">
        <f>Table15[[#This Row],[2764670768.0000]]+Table15[[#This Row],[Column9]]</f>
        <v>1109409755</v>
      </c>
      <c r="K77" s="91">
        <f>Table15[[#This Row],[5008382758.0000]]/درآمدها!$C$12</f>
        <v>5.4242923509631889E-3</v>
      </c>
    </row>
    <row r="78" spans="1:11" ht="23.1" customHeight="1" x14ac:dyDescent="0.45">
      <c r="A78" s="89" t="s">
        <v>119</v>
      </c>
      <c r="B78" s="36">
        <v>0</v>
      </c>
      <c r="C78" s="36">
        <v>0</v>
      </c>
      <c r="D78" s="36">
        <v>0</v>
      </c>
      <c r="E78" s="36">
        <f>Table15[[#This Row],[0]]+Table15[[#This Row],[1052073440.0000]]+Table15[[#This Row],[2243711990.0000]]</f>
        <v>0</v>
      </c>
      <c r="F78" s="91">
        <f>Table15[[#This Row],[3295785430.0000]]/درآمدها!$C$12</f>
        <v>0</v>
      </c>
      <c r="G78" s="36">
        <v>0</v>
      </c>
      <c r="H78" s="36">
        <v>0</v>
      </c>
      <c r="I78" s="90">
        <v>1967445431</v>
      </c>
      <c r="J78" s="90">
        <f>Table15[[#This Row],[2764670768.0000]]+Table15[[#This Row],[Column9]]</f>
        <v>1967445431</v>
      </c>
      <c r="K78" s="91">
        <f>Table15[[#This Row],[5008382758.0000]]/درآمدها!$C$12</f>
        <v>9.6195289019346819E-3</v>
      </c>
    </row>
    <row r="79" spans="1:11" ht="23.1" customHeight="1" x14ac:dyDescent="0.45">
      <c r="A79" s="89" t="s">
        <v>117</v>
      </c>
      <c r="B79" s="36">
        <v>0</v>
      </c>
      <c r="C79" s="36">
        <v>0</v>
      </c>
      <c r="D79" s="90">
        <v>-10683</v>
      </c>
      <c r="E79" s="90">
        <f>Table15[[#This Row],[0]]+Table15[[#This Row],[1052073440.0000]]+Table15[[#This Row],[2243711990.0000]]</f>
        <v>-10683</v>
      </c>
      <c r="F79" s="91">
        <f>Table15[[#This Row],[3295785430.0000]]/درآمدها!$C$12</f>
        <v>-5.2232923790488701E-8</v>
      </c>
      <c r="G79" s="36">
        <v>0</v>
      </c>
      <c r="H79" s="36">
        <v>0</v>
      </c>
      <c r="I79" s="90">
        <v>583900</v>
      </c>
      <c r="J79" s="90">
        <f>Table15[[#This Row],[2764670768.0000]]+Table15[[#This Row],[Column9]]</f>
        <v>583900</v>
      </c>
      <c r="K79" s="91">
        <f>Table15[[#This Row],[5008382758.0000]]/درآمدها!$C$12</f>
        <v>2.8548913415020455E-6</v>
      </c>
    </row>
    <row r="80" spans="1:11" ht="23.1" customHeight="1" x14ac:dyDescent="0.45">
      <c r="A80" s="89" t="s">
        <v>166</v>
      </c>
      <c r="B80" s="36">
        <v>0</v>
      </c>
      <c r="C80" s="90">
        <v>-1125041375</v>
      </c>
      <c r="D80" s="90">
        <v>1728240</v>
      </c>
      <c r="E80" s="90">
        <f>Table15[[#This Row],[0]]+Table15[[#This Row],[1052073440.0000]]+Table15[[#This Row],[2243711990.0000]]</f>
        <v>-1123313135</v>
      </c>
      <c r="F80" s="91">
        <f>Table15[[#This Row],[3295785430.0000]]/درآمدها!$C$12</f>
        <v>-5.49227083902555E-3</v>
      </c>
      <c r="G80" s="36">
        <v>0</v>
      </c>
      <c r="H80" s="90">
        <v>-1125041375</v>
      </c>
      <c r="I80" s="90">
        <v>1728240</v>
      </c>
      <c r="J80" s="90">
        <f>Table15[[#This Row],[2764670768.0000]]+Table15[[#This Row],[Column9]]</f>
        <v>-1123313135</v>
      </c>
      <c r="K80" s="91">
        <f>Table15[[#This Row],[5008382758.0000]]/درآمدها!$C$12</f>
        <v>-5.49227083902555E-3</v>
      </c>
    </row>
    <row r="81" spans="1:11" ht="23.1" customHeight="1" x14ac:dyDescent="0.45">
      <c r="A81" s="89" t="s">
        <v>58</v>
      </c>
      <c r="B81" s="36">
        <v>0</v>
      </c>
      <c r="C81" s="36">
        <v>0</v>
      </c>
      <c r="D81" s="36">
        <v>0</v>
      </c>
      <c r="E81" s="36">
        <f>Table15[[#This Row],[0]]+Table15[[#This Row],[1052073440.0000]]+Table15[[#This Row],[2243711990.0000]]</f>
        <v>0</v>
      </c>
      <c r="F81" s="91">
        <f>Table15[[#This Row],[3295785430.0000]]/درآمدها!$C$12</f>
        <v>0</v>
      </c>
      <c r="G81" s="36">
        <v>0</v>
      </c>
      <c r="H81" s="36">
        <v>0</v>
      </c>
      <c r="I81" s="90">
        <v>110061</v>
      </c>
      <c r="J81" s="90">
        <f>Table15[[#This Row],[2764670768.0000]]+Table15[[#This Row],[Column9]]</f>
        <v>110061</v>
      </c>
      <c r="K81" s="91">
        <f>Table15[[#This Row],[5008382758.0000]]/درآمدها!$C$12</f>
        <v>5.3812672707151335E-7</v>
      </c>
    </row>
    <row r="82" spans="1:11" ht="23.1" customHeight="1" x14ac:dyDescent="0.45">
      <c r="A82" s="89" t="s">
        <v>59</v>
      </c>
      <c r="B82" s="36">
        <v>0</v>
      </c>
      <c r="C82" s="90">
        <v>1438866867</v>
      </c>
      <c r="D82" s="90">
        <v>1128252683</v>
      </c>
      <c r="E82" s="90">
        <f>Table15[[#This Row],[0]]+Table15[[#This Row],[1052073440.0000]]+Table15[[#This Row],[2243711990.0000]]</f>
        <v>2567119550</v>
      </c>
      <c r="F82" s="91">
        <f>Table15[[#This Row],[3295785430.0000]]/درآمدها!$C$12</f>
        <v>1.2551545428833067E-2</v>
      </c>
      <c r="G82" s="36">
        <v>0</v>
      </c>
      <c r="H82" s="90">
        <v>1839221118</v>
      </c>
      <c r="I82" s="90">
        <v>1128252683</v>
      </c>
      <c r="J82" s="90">
        <f>Table15[[#This Row],[2764670768.0000]]+Table15[[#This Row],[Column9]]</f>
        <v>2967473801</v>
      </c>
      <c r="K82" s="91">
        <f>Table15[[#This Row],[5008382758.0000]]/درآمدها!$C$12</f>
        <v>1.4509017401282864E-2</v>
      </c>
    </row>
    <row r="83" spans="1:11" ht="23.1" customHeight="1" x14ac:dyDescent="0.45">
      <c r="A83" s="89" t="s">
        <v>167</v>
      </c>
      <c r="B83" s="36">
        <v>0</v>
      </c>
      <c r="C83" s="36">
        <v>0</v>
      </c>
      <c r="D83" s="90">
        <v>314957801</v>
      </c>
      <c r="E83" s="90">
        <f>Table15[[#This Row],[0]]+Table15[[#This Row],[1052073440.0000]]+Table15[[#This Row],[2243711990.0000]]</f>
        <v>314957801</v>
      </c>
      <c r="F83" s="91">
        <f>Table15[[#This Row],[3295785430.0000]]/درآمدها!$C$12</f>
        <v>1.5399388577041005E-3</v>
      </c>
      <c r="G83" s="36">
        <v>0</v>
      </c>
      <c r="H83" s="36">
        <v>0</v>
      </c>
      <c r="I83" s="90">
        <v>314957801</v>
      </c>
      <c r="J83" s="90">
        <f>Table15[[#This Row],[2764670768.0000]]+Table15[[#This Row],[Column9]]</f>
        <v>314957801</v>
      </c>
      <c r="K83" s="91">
        <f>Table15[[#This Row],[5008382758.0000]]/درآمدها!$C$12</f>
        <v>1.5399388577041005E-3</v>
      </c>
    </row>
    <row r="84" spans="1:11" ht="23.1" customHeight="1" x14ac:dyDescent="0.45">
      <c r="A84" s="89" t="s">
        <v>168</v>
      </c>
      <c r="B84" s="36">
        <v>0</v>
      </c>
      <c r="C84" s="36">
        <v>0</v>
      </c>
      <c r="D84" s="90">
        <v>34531222</v>
      </c>
      <c r="E84" s="90">
        <f>Table15[[#This Row],[0]]+Table15[[#This Row],[1052073440.0000]]+Table15[[#This Row],[2243711990.0000]]</f>
        <v>34531222</v>
      </c>
      <c r="F84" s="91">
        <f>Table15[[#This Row],[3295785430.0000]]/درآمدها!$C$12</f>
        <v>1.6883522298216295E-4</v>
      </c>
      <c r="G84" s="36">
        <v>0</v>
      </c>
      <c r="H84" s="36">
        <v>0</v>
      </c>
      <c r="I84" s="90">
        <v>34531222</v>
      </c>
      <c r="J84" s="90">
        <f>Table15[[#This Row],[2764670768.0000]]+Table15[[#This Row],[Column9]]</f>
        <v>34531222</v>
      </c>
      <c r="K84" s="91">
        <f>Table15[[#This Row],[5008382758.0000]]/درآمدها!$C$12</f>
        <v>1.6883522298216295E-4</v>
      </c>
    </row>
    <row r="85" spans="1:11" ht="23.1" customHeight="1" x14ac:dyDescent="0.45">
      <c r="A85" s="89" t="s">
        <v>169</v>
      </c>
      <c r="B85" s="36">
        <v>0</v>
      </c>
      <c r="C85" s="90">
        <v>-335183124</v>
      </c>
      <c r="D85" s="90">
        <v>485548800</v>
      </c>
      <c r="E85" s="90">
        <f>Table15[[#This Row],[0]]+Table15[[#This Row],[1052073440.0000]]+Table15[[#This Row],[2243711990.0000]]</f>
        <v>150365676</v>
      </c>
      <c r="F85" s="91">
        <f>Table15[[#This Row],[3295785430.0000]]/درآمدها!$C$12</f>
        <v>7.3519038614746008E-4</v>
      </c>
      <c r="G85" s="36">
        <v>0</v>
      </c>
      <c r="H85" s="90">
        <v>-335183124</v>
      </c>
      <c r="I85" s="90">
        <v>485548800</v>
      </c>
      <c r="J85" s="90">
        <f>Table15[[#This Row],[2764670768.0000]]+Table15[[#This Row],[Column9]]</f>
        <v>150365676</v>
      </c>
      <c r="K85" s="91">
        <f>Table15[[#This Row],[5008382758.0000]]/درآمدها!$C$12</f>
        <v>7.3519038614746008E-4</v>
      </c>
    </row>
    <row r="86" spans="1:11" ht="23.1" customHeight="1" x14ac:dyDescent="0.45">
      <c r="A86" s="89" t="s">
        <v>170</v>
      </c>
      <c r="B86" s="36">
        <v>0</v>
      </c>
      <c r="C86" s="90">
        <v>-153612704</v>
      </c>
      <c r="D86" s="36">
        <v>0</v>
      </c>
      <c r="E86" s="90">
        <f>Table15[[#This Row],[0]]+Table15[[#This Row],[1052073440.0000]]+Table15[[#This Row],[2243711990.0000]]</f>
        <v>-153612704</v>
      </c>
      <c r="F86" s="91">
        <f>Table15[[#This Row],[3295785430.0000]]/درآمدها!$C$12</f>
        <v>-7.5106624181249645E-4</v>
      </c>
      <c r="G86" s="36">
        <v>0</v>
      </c>
      <c r="H86" s="90">
        <v>-153612704</v>
      </c>
      <c r="I86" s="36">
        <v>0</v>
      </c>
      <c r="J86" s="90">
        <f>Table15[[#This Row],[2764670768.0000]]+Table15[[#This Row],[Column9]]</f>
        <v>-153612704</v>
      </c>
      <c r="K86" s="91">
        <f>Table15[[#This Row],[5008382758.0000]]/درآمدها!$C$12</f>
        <v>-7.5106624181249645E-4</v>
      </c>
    </row>
    <row r="87" spans="1:11" ht="23.1" customHeight="1" x14ac:dyDescent="0.45">
      <c r="A87" s="89" t="s">
        <v>171</v>
      </c>
      <c r="B87" s="36">
        <v>0</v>
      </c>
      <c r="C87" s="90">
        <v>-210572562</v>
      </c>
      <c r="D87" s="90">
        <v>-1025882551</v>
      </c>
      <c r="E87" s="90">
        <f>Table15[[#This Row],[0]]+Table15[[#This Row],[1052073440.0000]]+Table15[[#This Row],[2243711990.0000]]</f>
        <v>-1236455113</v>
      </c>
      <c r="F87" s="91">
        <f>Table15[[#This Row],[3295785430.0000]]/درآمدها!$C$12</f>
        <v>-6.0454615452297201E-3</v>
      </c>
      <c r="G87" s="36">
        <v>0</v>
      </c>
      <c r="H87" s="90">
        <v>-210572562</v>
      </c>
      <c r="I87" s="90">
        <v>-1025882551</v>
      </c>
      <c r="J87" s="90">
        <f>Table15[[#This Row],[2764670768.0000]]+Table15[[#This Row],[Column9]]</f>
        <v>-1236455113</v>
      </c>
      <c r="K87" s="91">
        <f>Table15[[#This Row],[5008382758.0000]]/درآمدها!$C$12</f>
        <v>-6.0454615452297201E-3</v>
      </c>
    </row>
    <row r="88" spans="1:11" ht="23.1" customHeight="1" x14ac:dyDescent="0.45">
      <c r="A88" s="89" t="s">
        <v>203</v>
      </c>
      <c r="B88" s="36">
        <v>0</v>
      </c>
      <c r="C88" s="36">
        <v>0</v>
      </c>
      <c r="D88" s="90">
        <v>-190398372</v>
      </c>
      <c r="E88" s="90">
        <f>Table15[[#This Row],[0]]+Table15[[#This Row],[1052073440.0000]]+Table15[[#This Row],[2243711990.0000]]</f>
        <v>-190398372</v>
      </c>
      <c r="F88" s="91">
        <f>Table15[[#This Row],[3295785430.0000]]/درآمدها!$C$12</f>
        <v>-9.3092423986793202E-4</v>
      </c>
      <c r="G88" s="36">
        <v>0</v>
      </c>
      <c r="H88" s="36">
        <v>0</v>
      </c>
      <c r="I88" s="90">
        <v>-190398372</v>
      </c>
      <c r="J88" s="90">
        <f>Table15[[#This Row],[2764670768.0000]]+Table15[[#This Row],[Column9]]</f>
        <v>-190398372</v>
      </c>
      <c r="K88" s="91">
        <f>Table15[[#This Row],[5008382758.0000]]/درآمدها!$C$12</f>
        <v>-9.3092423986793202E-4</v>
      </c>
    </row>
    <row r="89" spans="1:11" ht="23.1" customHeight="1" x14ac:dyDescent="0.45">
      <c r="A89" s="89" t="s">
        <v>202</v>
      </c>
      <c r="B89" s="36">
        <v>0</v>
      </c>
      <c r="C89" s="36">
        <v>0</v>
      </c>
      <c r="D89" s="90">
        <v>-40118963</v>
      </c>
      <c r="E89" s="90">
        <f>Table15[[#This Row],[0]]+Table15[[#This Row],[1052073440.0000]]+Table15[[#This Row],[2243711990.0000]]</f>
        <v>-40118963</v>
      </c>
      <c r="F89" s="91">
        <f>Table15[[#This Row],[3295785430.0000]]/درآمدها!$C$12</f>
        <v>-1.9615564325867603E-4</v>
      </c>
      <c r="G89" s="36">
        <v>0</v>
      </c>
      <c r="H89" s="36">
        <v>0</v>
      </c>
      <c r="I89" s="90">
        <v>-40118963</v>
      </c>
      <c r="J89" s="90">
        <f>Table15[[#This Row],[2764670768.0000]]+Table15[[#This Row],[Column9]]</f>
        <v>-40118963</v>
      </c>
      <c r="K89" s="91">
        <f>Table15[[#This Row],[5008382758.0000]]/درآمدها!$C$12</f>
        <v>-1.9615564325867603E-4</v>
      </c>
    </row>
    <row r="90" spans="1:11" ht="23.1" customHeight="1" x14ac:dyDescent="0.45">
      <c r="A90" s="89" t="s">
        <v>188</v>
      </c>
      <c r="B90" s="36">
        <v>0</v>
      </c>
      <c r="C90" s="36">
        <v>0</v>
      </c>
      <c r="D90" s="90">
        <v>2678031682</v>
      </c>
      <c r="E90" s="90">
        <f>Table15[[#This Row],[0]]+Table15[[#This Row],[1052073440.0000]]+Table15[[#This Row],[2243711990.0000]]</f>
        <v>2678031682</v>
      </c>
      <c r="F90" s="91">
        <f>Table15[[#This Row],[3295785430.0000]]/درآمدها!$C$12</f>
        <v>1.309383363796876E-2</v>
      </c>
      <c r="G90" s="36">
        <v>0</v>
      </c>
      <c r="H90" s="36">
        <v>0</v>
      </c>
      <c r="I90" s="90">
        <v>2678031682</v>
      </c>
      <c r="J90" s="90">
        <f>Table15[[#This Row],[2764670768.0000]]+Table15[[#This Row],[Column9]]</f>
        <v>2678031682</v>
      </c>
      <c r="K90" s="91">
        <f>Table15[[#This Row],[5008382758.0000]]/درآمدها!$C$12</f>
        <v>1.309383363796876E-2</v>
      </c>
    </row>
    <row r="91" spans="1:11" ht="23.1" customHeight="1" x14ac:dyDescent="0.45">
      <c r="A91" s="89" t="s">
        <v>207</v>
      </c>
      <c r="B91" s="36">
        <v>0</v>
      </c>
      <c r="C91" s="90">
        <v>1084345216</v>
      </c>
      <c r="D91" s="90">
        <v>-21816604</v>
      </c>
      <c r="E91" s="90">
        <f>Table15[[#This Row],[0]]+Table15[[#This Row],[1052073440.0000]]+Table15[[#This Row],[2243711990.0000]]</f>
        <v>1062528612</v>
      </c>
      <c r="F91" s="91">
        <f>Table15[[#This Row],[3295785430.0000]]/درآمدها!$C$12</f>
        <v>5.1950740443517497E-3</v>
      </c>
      <c r="G91" s="36">
        <v>0</v>
      </c>
      <c r="H91" s="90">
        <v>1084345216</v>
      </c>
      <c r="I91" s="90">
        <v>-21816604</v>
      </c>
      <c r="J91" s="90">
        <f>Table15[[#This Row],[2764670768.0000]]+Table15[[#This Row],[Column9]]</f>
        <v>1062528612</v>
      </c>
      <c r="K91" s="91">
        <f>Table15[[#This Row],[5008382758.0000]]/درآمدها!$C$12</f>
        <v>5.1950740443517497E-3</v>
      </c>
    </row>
    <row r="92" spans="1:11" ht="23.1" customHeight="1" x14ac:dyDescent="0.45">
      <c r="A92" s="89" t="s">
        <v>197</v>
      </c>
      <c r="B92" s="36">
        <v>0</v>
      </c>
      <c r="C92" s="90">
        <v>539738000</v>
      </c>
      <c r="D92" s="90">
        <v>-705773</v>
      </c>
      <c r="E92" s="90">
        <f>Table15[[#This Row],[0]]+Table15[[#This Row],[1052073440.0000]]+Table15[[#This Row],[2243711990.0000]]</f>
        <v>539032227</v>
      </c>
      <c r="F92" s="91">
        <f>Table15[[#This Row],[3295785430.0000]]/درآمدها!$C$12</f>
        <v>2.6355171050742683E-3</v>
      </c>
      <c r="G92" s="36">
        <v>0</v>
      </c>
      <c r="H92" s="90">
        <v>539738000</v>
      </c>
      <c r="I92" s="90">
        <v>-705773</v>
      </c>
      <c r="J92" s="90">
        <f>Table15[[#This Row],[2764670768.0000]]+Table15[[#This Row],[Column9]]</f>
        <v>539032227</v>
      </c>
      <c r="K92" s="91">
        <f>Table15[[#This Row],[5008382758.0000]]/درآمدها!$C$12</f>
        <v>2.6355171050742683E-3</v>
      </c>
    </row>
    <row r="93" spans="1:11" ht="23.1" customHeight="1" x14ac:dyDescent="0.45">
      <c r="A93" s="89" t="s">
        <v>194</v>
      </c>
      <c r="B93" s="36">
        <v>0</v>
      </c>
      <c r="C93" s="90">
        <v>-209000000</v>
      </c>
      <c r="D93" s="90">
        <v>-1659578</v>
      </c>
      <c r="E93" s="90">
        <f>Table15[[#This Row],[0]]+Table15[[#This Row],[1052073440.0000]]+Table15[[#This Row],[2243711990.0000]]</f>
        <v>-210659578</v>
      </c>
      <c r="F93" s="91">
        <f>Table15[[#This Row],[3295785430.0000]]/درآمدها!$C$12</f>
        <v>-1.0299883631386792E-3</v>
      </c>
      <c r="G93" s="36">
        <v>0</v>
      </c>
      <c r="H93" s="90">
        <v>-209000000</v>
      </c>
      <c r="I93" s="90">
        <v>-1659578</v>
      </c>
      <c r="J93" s="90">
        <f>Table15[[#This Row],[2764670768.0000]]+Table15[[#This Row],[Column9]]</f>
        <v>-210659578</v>
      </c>
      <c r="K93" s="91">
        <f>Table15[[#This Row],[5008382758.0000]]/درآمدها!$C$12</f>
        <v>-1.0299883631386792E-3</v>
      </c>
    </row>
    <row r="94" spans="1:11" ht="23.1" customHeight="1" x14ac:dyDescent="0.45">
      <c r="A94" s="89" t="s">
        <v>204</v>
      </c>
      <c r="B94" s="36">
        <v>0</v>
      </c>
      <c r="C94" s="90">
        <v>3431469000</v>
      </c>
      <c r="D94" s="90">
        <v>-4562723</v>
      </c>
      <c r="E94" s="90">
        <f>Table15[[#This Row],[0]]+Table15[[#This Row],[1052073440.0000]]+Table15[[#This Row],[2243711990.0000]]</f>
        <v>3426906277</v>
      </c>
      <c r="F94" s="91">
        <f>Table15[[#This Row],[3295785430.0000]]/درآمدها!$C$12</f>
        <v>1.6755343480641054E-2</v>
      </c>
      <c r="G94" s="36">
        <v>0</v>
      </c>
      <c r="H94" s="90">
        <v>3431469000</v>
      </c>
      <c r="I94" s="90">
        <v>-4562723</v>
      </c>
      <c r="J94" s="90">
        <f>Table15[[#This Row],[2764670768.0000]]+Table15[[#This Row],[Column9]]</f>
        <v>3426906277</v>
      </c>
      <c r="K94" s="91">
        <f>Table15[[#This Row],[5008382758.0000]]/درآمدها!$C$12</f>
        <v>1.6755343480641054E-2</v>
      </c>
    </row>
    <row r="95" spans="1:11" ht="23.1" customHeight="1" x14ac:dyDescent="0.45">
      <c r="A95" s="89" t="s">
        <v>184</v>
      </c>
      <c r="B95" s="36">
        <v>0</v>
      </c>
      <c r="C95" s="36">
        <v>0</v>
      </c>
      <c r="D95" s="90">
        <v>1601150357</v>
      </c>
      <c r="E95" s="90">
        <f>Table15[[#This Row],[0]]+Table15[[#This Row],[1052073440.0000]]+Table15[[#This Row],[2243711990.0000]]</f>
        <v>1601150357</v>
      </c>
      <c r="F95" s="91">
        <f>Table15[[#This Row],[3295785430.0000]]/درآمدها!$C$12</f>
        <v>7.8285841593461365E-3</v>
      </c>
      <c r="G95" s="36">
        <v>0</v>
      </c>
      <c r="H95" s="36">
        <v>0</v>
      </c>
      <c r="I95" s="90">
        <v>1601150357</v>
      </c>
      <c r="J95" s="90">
        <f>Table15[[#This Row],[2764670768.0000]]+Table15[[#This Row],[Column9]]</f>
        <v>1601150357</v>
      </c>
      <c r="K95" s="91">
        <f>Table15[[#This Row],[5008382758.0000]]/درآمدها!$C$12</f>
        <v>7.8285841593461365E-3</v>
      </c>
    </row>
    <row r="96" spans="1:11" ht="23.1" customHeight="1" x14ac:dyDescent="0.45">
      <c r="A96" s="89" t="s">
        <v>193</v>
      </c>
      <c r="B96" s="36">
        <v>0</v>
      </c>
      <c r="C96" s="90">
        <v>281898000</v>
      </c>
      <c r="D96" s="90">
        <v>-533929</v>
      </c>
      <c r="E96" s="90">
        <f>Table15[[#This Row],[0]]+Table15[[#This Row],[1052073440.0000]]+Table15[[#This Row],[2243711990.0000]]</f>
        <v>281364071</v>
      </c>
      <c r="F96" s="91">
        <f>Table15[[#This Row],[3295785430.0000]]/درآمدها!$C$12</f>
        <v>1.375687361033853E-3</v>
      </c>
      <c r="G96" s="36">
        <v>0</v>
      </c>
      <c r="H96" s="90">
        <v>281898000</v>
      </c>
      <c r="I96" s="90">
        <v>-533929</v>
      </c>
      <c r="J96" s="90">
        <f>Table15[[#This Row],[2764670768.0000]]+Table15[[#This Row],[Column9]]</f>
        <v>281364071</v>
      </c>
      <c r="K96" s="91">
        <f>Table15[[#This Row],[5008382758.0000]]/درآمدها!$C$12</f>
        <v>1.375687361033853E-3</v>
      </c>
    </row>
    <row r="97" spans="1:11" ht="23.1" customHeight="1" x14ac:dyDescent="0.45">
      <c r="A97" s="89" t="s">
        <v>215</v>
      </c>
      <c r="B97" s="36">
        <v>0</v>
      </c>
      <c r="C97" s="90">
        <v>-13000000</v>
      </c>
      <c r="D97" s="90">
        <v>-228747</v>
      </c>
      <c r="E97" s="90">
        <f>Table15[[#This Row],[0]]+Table15[[#This Row],[1052073440.0000]]+Table15[[#This Row],[2243711990.0000]]</f>
        <v>-13228747</v>
      </c>
      <c r="F97" s="91">
        <f>Table15[[#This Row],[3295785430.0000]]/درآمدها!$C$12</f>
        <v>-6.4679971346499676E-5</v>
      </c>
      <c r="G97" s="36">
        <v>0</v>
      </c>
      <c r="H97" s="90">
        <v>-13000000</v>
      </c>
      <c r="I97" s="90">
        <v>-228747</v>
      </c>
      <c r="J97" s="90">
        <f>Table15[[#This Row],[2764670768.0000]]+Table15[[#This Row],[Column9]]</f>
        <v>-13228747</v>
      </c>
      <c r="K97" s="91">
        <f>Table15[[#This Row],[5008382758.0000]]/درآمدها!$C$12</f>
        <v>-6.4679971346499676E-5</v>
      </c>
    </row>
    <row r="98" spans="1:11" ht="23.1" customHeight="1" x14ac:dyDescent="0.45">
      <c r="A98" s="89" t="s">
        <v>191</v>
      </c>
      <c r="B98" s="36">
        <v>0</v>
      </c>
      <c r="C98" s="90">
        <v>35210000</v>
      </c>
      <c r="D98" s="90">
        <v>-1699844</v>
      </c>
      <c r="E98" s="90">
        <f>Table15[[#This Row],[0]]+Table15[[#This Row],[1052073440.0000]]+Table15[[#This Row],[2243711990.0000]]</f>
        <v>33510156</v>
      </c>
      <c r="F98" s="91">
        <f>Table15[[#This Row],[3295785430.0000]]/درآمدها!$C$12</f>
        <v>1.6384287415102385E-4</v>
      </c>
      <c r="G98" s="36">
        <v>0</v>
      </c>
      <c r="H98" s="90">
        <v>35210000</v>
      </c>
      <c r="I98" s="90">
        <v>-1699844</v>
      </c>
      <c r="J98" s="90">
        <f>Table15[[#This Row],[2764670768.0000]]+Table15[[#This Row],[Column9]]</f>
        <v>33510156</v>
      </c>
      <c r="K98" s="91">
        <f>Table15[[#This Row],[5008382758.0000]]/درآمدها!$C$12</f>
        <v>1.6384287415102385E-4</v>
      </c>
    </row>
    <row r="99" spans="1:11" ht="23.1" customHeight="1" x14ac:dyDescent="0.45">
      <c r="A99" s="89" t="s">
        <v>195</v>
      </c>
      <c r="B99" s="36">
        <v>0</v>
      </c>
      <c r="C99" s="90">
        <v>-44070000</v>
      </c>
      <c r="D99" s="90">
        <v>-841806</v>
      </c>
      <c r="E99" s="90">
        <f>Table15[[#This Row],[0]]+Table15[[#This Row],[1052073440.0000]]+Table15[[#This Row],[2243711990.0000]]</f>
        <v>-44911806</v>
      </c>
      <c r="F99" s="91">
        <f>Table15[[#This Row],[3295785430.0000]]/درآمدها!$C$12</f>
        <v>-2.1958952916701426E-4</v>
      </c>
      <c r="G99" s="36">
        <v>0</v>
      </c>
      <c r="H99" s="90">
        <v>-44070000</v>
      </c>
      <c r="I99" s="90">
        <v>-841806</v>
      </c>
      <c r="J99" s="90">
        <f>Table15[[#This Row],[2764670768.0000]]+Table15[[#This Row],[Column9]]</f>
        <v>-44911806</v>
      </c>
      <c r="K99" s="91">
        <f>Table15[[#This Row],[5008382758.0000]]/درآمدها!$C$12</f>
        <v>-2.1958952916701426E-4</v>
      </c>
    </row>
    <row r="100" spans="1:11" ht="23.1" customHeight="1" x14ac:dyDescent="0.45">
      <c r="A100" s="89" t="s">
        <v>214</v>
      </c>
      <c r="B100" s="36">
        <v>0</v>
      </c>
      <c r="C100" s="90">
        <v>121000000</v>
      </c>
      <c r="D100" s="90">
        <v>-497297</v>
      </c>
      <c r="E100" s="90">
        <f>Table15[[#This Row],[0]]+Table15[[#This Row],[1052073440.0000]]+Table15[[#This Row],[2243711990.0000]]</f>
        <v>120502703</v>
      </c>
      <c r="F100" s="91">
        <f>Table15[[#This Row],[3295785430.0000]]/درآمدها!$C$12</f>
        <v>5.8917986542608768E-4</v>
      </c>
      <c r="G100" s="36">
        <v>0</v>
      </c>
      <c r="H100" s="90">
        <v>121000000</v>
      </c>
      <c r="I100" s="90">
        <v>-497297</v>
      </c>
      <c r="J100" s="90">
        <f>Table15[[#This Row],[2764670768.0000]]+Table15[[#This Row],[Column9]]</f>
        <v>120502703</v>
      </c>
      <c r="K100" s="91">
        <f>Table15[[#This Row],[5008382758.0000]]/درآمدها!$C$12</f>
        <v>5.8917986542608768E-4</v>
      </c>
    </row>
    <row r="101" spans="1:11" ht="23.1" customHeight="1" x14ac:dyDescent="0.45">
      <c r="A101" s="89" t="s">
        <v>189</v>
      </c>
      <c r="B101" s="36">
        <v>0</v>
      </c>
      <c r="C101" s="90">
        <v>2024759989</v>
      </c>
      <c r="D101" s="90">
        <v>350136768</v>
      </c>
      <c r="E101" s="90">
        <f>Table15[[#This Row],[0]]+Table15[[#This Row],[1052073440.0000]]+Table15[[#This Row],[2243711990.0000]]</f>
        <v>2374896757</v>
      </c>
      <c r="F101" s="91">
        <f>Table15[[#This Row],[3295785430.0000]]/درآمدها!$C$12</f>
        <v>1.161170095653466E-2</v>
      </c>
      <c r="G101" s="36">
        <v>0</v>
      </c>
      <c r="H101" s="90">
        <v>2024759989</v>
      </c>
      <c r="I101" s="90">
        <v>350136768</v>
      </c>
      <c r="J101" s="90">
        <f>Table15[[#This Row],[2764670768.0000]]+Table15[[#This Row],[Column9]]</f>
        <v>2374896757</v>
      </c>
      <c r="K101" s="91">
        <f>Table15[[#This Row],[5008382758.0000]]/درآمدها!$C$12</f>
        <v>1.161170095653466E-2</v>
      </c>
    </row>
    <row r="102" spans="1:11" ht="23.1" customHeight="1" x14ac:dyDescent="0.45">
      <c r="A102" s="89" t="s">
        <v>208</v>
      </c>
      <c r="B102" s="36">
        <v>0</v>
      </c>
      <c r="C102" s="90">
        <v>-9057000</v>
      </c>
      <c r="D102" s="90">
        <v>-687521</v>
      </c>
      <c r="E102" s="90">
        <f>Table15[[#This Row],[0]]+Table15[[#This Row],[1052073440.0000]]+Table15[[#This Row],[2243711990.0000]]</f>
        <v>-9744521</v>
      </c>
      <c r="F102" s="91">
        <f>Table15[[#This Row],[3295785430.0000]]/درآمدها!$C$12</f>
        <v>-4.7644371690332003E-5</v>
      </c>
      <c r="G102" s="36">
        <v>0</v>
      </c>
      <c r="H102" s="90">
        <v>-9057000</v>
      </c>
      <c r="I102" s="90">
        <v>-687521</v>
      </c>
      <c r="J102" s="90">
        <f>Table15[[#This Row],[2764670768.0000]]+Table15[[#This Row],[Column9]]</f>
        <v>-9744521</v>
      </c>
      <c r="K102" s="91">
        <f>Table15[[#This Row],[5008382758.0000]]/درآمدها!$C$12</f>
        <v>-4.7644371690332003E-5</v>
      </c>
    </row>
    <row r="103" spans="1:11" ht="23.1" customHeight="1" x14ac:dyDescent="0.45">
      <c r="A103" s="89" t="s">
        <v>187</v>
      </c>
      <c r="B103" s="36">
        <v>0</v>
      </c>
      <c r="C103" s="36">
        <v>0</v>
      </c>
      <c r="D103" s="90">
        <v>274032882</v>
      </c>
      <c r="E103" s="90">
        <f>Table15[[#This Row],[0]]+Table15[[#This Row],[1052073440.0000]]+Table15[[#This Row],[2243711990.0000]]</f>
        <v>274032882</v>
      </c>
      <c r="F103" s="91">
        <f>Table15[[#This Row],[3295785430.0000]]/درآمدها!$C$12</f>
        <v>1.3398426136472885E-3</v>
      </c>
      <c r="G103" s="36">
        <v>0</v>
      </c>
      <c r="H103" s="36">
        <v>0</v>
      </c>
      <c r="I103" s="90">
        <v>274032882</v>
      </c>
      <c r="J103" s="90">
        <f>Table15[[#This Row],[2764670768.0000]]+Table15[[#This Row],[Column9]]</f>
        <v>274032882</v>
      </c>
      <c r="K103" s="91">
        <f>Table15[[#This Row],[5008382758.0000]]/درآمدها!$C$12</f>
        <v>1.3398426136472885E-3</v>
      </c>
    </row>
    <row r="104" spans="1:11" ht="23.1" customHeight="1" x14ac:dyDescent="0.45">
      <c r="A104" s="89" t="s">
        <v>216</v>
      </c>
      <c r="B104" s="36">
        <v>0</v>
      </c>
      <c r="C104" s="90">
        <v>-18368000</v>
      </c>
      <c r="D104" s="90">
        <v>-486923</v>
      </c>
      <c r="E104" s="90">
        <f>Table15[[#This Row],[0]]+Table15[[#This Row],[1052073440.0000]]+Table15[[#This Row],[2243711990.0000]]</f>
        <v>-18854923</v>
      </c>
      <c r="F104" s="91">
        <f>Table15[[#This Row],[3295785430.0000]]/درآمدها!$C$12</f>
        <v>-9.2188313782133542E-5</v>
      </c>
      <c r="G104" s="36">
        <v>0</v>
      </c>
      <c r="H104" s="90">
        <v>-18368000</v>
      </c>
      <c r="I104" s="90">
        <v>-486923</v>
      </c>
      <c r="J104" s="90">
        <f>Table15[[#This Row],[2764670768.0000]]+Table15[[#This Row],[Column9]]</f>
        <v>-18854923</v>
      </c>
      <c r="K104" s="91">
        <f>Table15[[#This Row],[5008382758.0000]]/درآمدها!$C$12</f>
        <v>-9.2188313782133542E-5</v>
      </c>
    </row>
    <row r="105" spans="1:11" ht="23.1" customHeight="1" x14ac:dyDescent="0.45">
      <c r="A105" s="89" t="s">
        <v>192</v>
      </c>
      <c r="B105" s="36">
        <v>0</v>
      </c>
      <c r="C105" s="90">
        <v>20672000</v>
      </c>
      <c r="D105" s="90">
        <v>-95947</v>
      </c>
      <c r="E105" s="90">
        <f>Table15[[#This Row],[0]]+Table15[[#This Row],[1052073440.0000]]+Table15[[#This Row],[2243711990.0000]]</f>
        <v>20576053</v>
      </c>
      <c r="F105" s="91">
        <f>Table15[[#This Row],[3295785430.0000]]/درآمدها!$C$12</f>
        <v>1.006035203836054E-4</v>
      </c>
      <c r="G105" s="36">
        <v>0</v>
      </c>
      <c r="H105" s="90">
        <v>20672000</v>
      </c>
      <c r="I105" s="90">
        <v>-95947</v>
      </c>
      <c r="J105" s="90">
        <f>Table15[[#This Row],[2764670768.0000]]+Table15[[#This Row],[Column9]]</f>
        <v>20576053</v>
      </c>
      <c r="K105" s="91">
        <f>Table15[[#This Row],[5008382758.0000]]/درآمدها!$C$12</f>
        <v>1.006035203836054E-4</v>
      </c>
    </row>
    <row r="106" spans="1:11" ht="23.1" customHeight="1" x14ac:dyDescent="0.45">
      <c r="A106" s="89" t="s">
        <v>200</v>
      </c>
      <c r="B106" s="36">
        <v>0</v>
      </c>
      <c r="C106" s="90">
        <v>157000000</v>
      </c>
      <c r="D106" s="90">
        <v>-318868</v>
      </c>
      <c r="E106" s="90">
        <f>Table15[[#This Row],[0]]+Table15[[#This Row],[1052073440.0000]]+Table15[[#This Row],[2243711990.0000]]</f>
        <v>156681132</v>
      </c>
      <c r="F106" s="91">
        <f>Table15[[#This Row],[3295785430.0000]]/درآمدها!$C$12</f>
        <v>7.6606885960530757E-4</v>
      </c>
      <c r="G106" s="36">
        <v>0</v>
      </c>
      <c r="H106" s="90">
        <v>157000000</v>
      </c>
      <c r="I106" s="90">
        <v>-318868</v>
      </c>
      <c r="J106" s="90">
        <f>Table15[[#This Row],[2764670768.0000]]+Table15[[#This Row],[Column9]]</f>
        <v>156681132</v>
      </c>
      <c r="K106" s="91">
        <f>Table15[[#This Row],[5008382758.0000]]/درآمدها!$C$12</f>
        <v>7.6606885960530757E-4</v>
      </c>
    </row>
    <row r="107" spans="1:11" ht="23.1" customHeight="1" x14ac:dyDescent="0.45">
      <c r="A107" s="89" t="s">
        <v>190</v>
      </c>
      <c r="B107" s="36">
        <v>0</v>
      </c>
      <c r="C107" s="90">
        <v>-79000000</v>
      </c>
      <c r="D107" s="90">
        <v>-769615</v>
      </c>
      <c r="E107" s="90">
        <f>Table15[[#This Row],[0]]+Table15[[#This Row],[1052073440.0000]]+Table15[[#This Row],[2243711990.0000]]</f>
        <v>-79769615</v>
      </c>
      <c r="F107" s="91">
        <f>Table15[[#This Row],[3295785430.0000]]/درآمدها!$C$12</f>
        <v>-3.9002155022855233E-4</v>
      </c>
      <c r="G107" s="36">
        <v>0</v>
      </c>
      <c r="H107" s="90">
        <v>-79000000</v>
      </c>
      <c r="I107" s="90">
        <v>-769615</v>
      </c>
      <c r="J107" s="90">
        <f>Table15[[#This Row],[2764670768.0000]]+Table15[[#This Row],[Column9]]</f>
        <v>-79769615</v>
      </c>
      <c r="K107" s="91">
        <f>Table15[[#This Row],[5008382758.0000]]/درآمدها!$C$12</f>
        <v>-3.9002155022855233E-4</v>
      </c>
    </row>
    <row r="108" spans="1:11" ht="23.1" customHeight="1" x14ac:dyDescent="0.45">
      <c r="A108" s="89" t="s">
        <v>199</v>
      </c>
      <c r="B108" s="36">
        <v>0</v>
      </c>
      <c r="C108" s="90">
        <v>94000000</v>
      </c>
      <c r="D108" s="90">
        <v>-170437</v>
      </c>
      <c r="E108" s="90">
        <f>Table15[[#This Row],[0]]+Table15[[#This Row],[1052073440.0000]]+Table15[[#This Row],[2243711990.0000]]</f>
        <v>93829563</v>
      </c>
      <c r="F108" s="91">
        <f>Table15[[#This Row],[3295785430.0000]]/درآمدها!$C$12</f>
        <v>4.5876555400859858E-4</v>
      </c>
      <c r="G108" s="36">
        <v>0</v>
      </c>
      <c r="H108" s="90">
        <v>94000000</v>
      </c>
      <c r="I108" s="90">
        <v>-170437</v>
      </c>
      <c r="J108" s="90">
        <f>Table15[[#This Row],[2764670768.0000]]+Table15[[#This Row],[Column9]]</f>
        <v>93829563</v>
      </c>
      <c r="K108" s="91">
        <f>Table15[[#This Row],[5008382758.0000]]/درآمدها!$C$12</f>
        <v>4.5876555400859858E-4</v>
      </c>
    </row>
    <row r="109" spans="1:11" ht="23.1" customHeight="1" x14ac:dyDescent="0.45">
      <c r="A109" s="89" t="s">
        <v>206</v>
      </c>
      <c r="B109" s="36">
        <v>0</v>
      </c>
      <c r="C109" s="90">
        <v>-217000000</v>
      </c>
      <c r="D109" s="90">
        <v>-270419</v>
      </c>
      <c r="E109" s="90">
        <f>Table15[[#This Row],[0]]+Table15[[#This Row],[1052073440.0000]]+Table15[[#This Row],[2243711990.0000]]</f>
        <v>-217270419</v>
      </c>
      <c r="F109" s="91">
        <f>Table15[[#This Row],[3295785430.0000]]/درآمدها!$C$12</f>
        <v>-1.0623110771838013E-3</v>
      </c>
      <c r="G109" s="36">
        <v>0</v>
      </c>
      <c r="H109" s="90">
        <v>-217000000</v>
      </c>
      <c r="I109" s="90">
        <v>-270419</v>
      </c>
      <c r="J109" s="90">
        <f>Table15[[#This Row],[2764670768.0000]]+Table15[[#This Row],[Column9]]</f>
        <v>-217270419</v>
      </c>
      <c r="K109" s="91">
        <f>Table15[[#This Row],[5008382758.0000]]/درآمدها!$C$12</f>
        <v>-1.0623110771838013E-3</v>
      </c>
    </row>
    <row r="110" spans="1:11" ht="23.1" customHeight="1" x14ac:dyDescent="0.45">
      <c r="A110" s="89" t="s">
        <v>201</v>
      </c>
      <c r="B110" s="36">
        <v>0</v>
      </c>
      <c r="C110" s="36">
        <v>0</v>
      </c>
      <c r="D110" s="90">
        <v>-272561031</v>
      </c>
      <c r="E110" s="90">
        <f>Table15[[#This Row],[0]]+Table15[[#This Row],[1052073440.0000]]+Table15[[#This Row],[2243711990.0000]]</f>
        <v>-272561031</v>
      </c>
      <c r="F110" s="91">
        <f>Table15[[#This Row],[3295785430.0000]]/درآمدها!$C$12</f>
        <v>-1.3326462192717427E-3</v>
      </c>
      <c r="G110" s="36">
        <v>0</v>
      </c>
      <c r="H110" s="36">
        <v>0</v>
      </c>
      <c r="I110" s="90">
        <v>-272561031</v>
      </c>
      <c r="J110" s="90">
        <f>Table15[[#This Row],[2764670768.0000]]+Table15[[#This Row],[Column9]]</f>
        <v>-272561031</v>
      </c>
      <c r="K110" s="91">
        <f>Table15[[#This Row],[5008382758.0000]]/درآمدها!$C$12</f>
        <v>-1.3326462192717427E-3</v>
      </c>
    </row>
    <row r="111" spans="1:11" ht="23.1" customHeight="1" x14ac:dyDescent="0.45">
      <c r="A111" s="89" t="s">
        <v>210</v>
      </c>
      <c r="B111" s="36">
        <v>0</v>
      </c>
      <c r="C111" s="90">
        <v>239290354</v>
      </c>
      <c r="D111" s="90">
        <v>-3106130</v>
      </c>
      <c r="E111" s="90">
        <f>Table15[[#This Row],[0]]+Table15[[#This Row],[1052073440.0000]]+Table15[[#This Row],[2243711990.0000]]</f>
        <v>236184224</v>
      </c>
      <c r="F111" s="91">
        <f>Table15[[#This Row],[3295785430.0000]]/درآمدها!$C$12</f>
        <v>1.1547872856601808E-3</v>
      </c>
      <c r="G111" s="36">
        <v>0</v>
      </c>
      <c r="H111" s="90">
        <v>239290354</v>
      </c>
      <c r="I111" s="90">
        <v>-3106130</v>
      </c>
      <c r="J111" s="90">
        <f>Table15[[#This Row],[2764670768.0000]]+Table15[[#This Row],[Column9]]</f>
        <v>236184224</v>
      </c>
      <c r="K111" s="91">
        <f>Table15[[#This Row],[5008382758.0000]]/درآمدها!$C$12</f>
        <v>1.1547872856601808E-3</v>
      </c>
    </row>
    <row r="112" spans="1:11" ht="23.1" customHeight="1" x14ac:dyDescent="0.45">
      <c r="A112" s="89" t="s">
        <v>212</v>
      </c>
      <c r="B112" s="36">
        <v>0</v>
      </c>
      <c r="C112" s="90">
        <v>-179071000</v>
      </c>
      <c r="D112" s="90">
        <v>-1364199</v>
      </c>
      <c r="E112" s="90">
        <f>Table15[[#This Row],[0]]+Table15[[#This Row],[1052073440.0000]]+Table15[[#This Row],[2243711990.0000]]</f>
        <v>-180435199</v>
      </c>
      <c r="F112" s="91">
        <f>Table15[[#This Row],[3295785430.0000]]/درآمدها!$C$12</f>
        <v>-8.8221080206764616E-4</v>
      </c>
      <c r="G112" s="36">
        <v>0</v>
      </c>
      <c r="H112" s="90">
        <v>-179071000</v>
      </c>
      <c r="I112" s="90">
        <v>-1364199</v>
      </c>
      <c r="J112" s="90">
        <f>Table15[[#This Row],[2764670768.0000]]+Table15[[#This Row],[Column9]]</f>
        <v>-180435199</v>
      </c>
      <c r="K112" s="91">
        <f>Table15[[#This Row],[5008382758.0000]]/درآمدها!$C$12</f>
        <v>-8.8221080206764616E-4</v>
      </c>
    </row>
    <row r="113" spans="1:11" ht="23.1" customHeight="1" x14ac:dyDescent="0.45">
      <c r="A113" s="89" t="s">
        <v>205</v>
      </c>
      <c r="B113" s="36">
        <v>0</v>
      </c>
      <c r="C113" s="90">
        <v>180000000</v>
      </c>
      <c r="D113" s="90">
        <v>-954373</v>
      </c>
      <c r="E113" s="90">
        <f>Table15[[#This Row],[0]]+Table15[[#This Row],[1052073440.0000]]+Table15[[#This Row],[2243711990.0000]]</f>
        <v>179045627</v>
      </c>
      <c r="F113" s="91">
        <f>Table15[[#This Row],[3295785430.0000]]/درآمدها!$C$12</f>
        <v>8.75416698503348E-4</v>
      </c>
      <c r="G113" s="36">
        <v>0</v>
      </c>
      <c r="H113" s="90">
        <v>180000000</v>
      </c>
      <c r="I113" s="90">
        <v>-954373</v>
      </c>
      <c r="J113" s="90">
        <f>Table15[[#This Row],[2764670768.0000]]+Table15[[#This Row],[Column9]]</f>
        <v>179045627</v>
      </c>
      <c r="K113" s="91">
        <f>Table15[[#This Row],[5008382758.0000]]/درآمدها!$C$12</f>
        <v>8.75416698503348E-4</v>
      </c>
    </row>
    <row r="114" spans="1:11" ht="23.1" customHeight="1" x14ac:dyDescent="0.45">
      <c r="A114" s="89" t="s">
        <v>213</v>
      </c>
      <c r="B114" s="36">
        <v>0</v>
      </c>
      <c r="C114" s="90">
        <v>19921000</v>
      </c>
      <c r="D114" s="90">
        <v>-152262</v>
      </c>
      <c r="E114" s="90">
        <f>Table15[[#This Row],[0]]+Table15[[#This Row],[1052073440.0000]]+Table15[[#This Row],[2243711990.0000]]</f>
        <v>19768738</v>
      </c>
      <c r="F114" s="91">
        <f>Table15[[#This Row],[3295785430.0000]]/درآمدها!$C$12</f>
        <v>9.6656274959106811E-5</v>
      </c>
      <c r="G114" s="36">
        <v>0</v>
      </c>
      <c r="H114" s="90">
        <v>19921000</v>
      </c>
      <c r="I114" s="90">
        <v>-152262</v>
      </c>
      <c r="J114" s="90">
        <f>Table15[[#This Row],[2764670768.0000]]+Table15[[#This Row],[Column9]]</f>
        <v>19768738</v>
      </c>
      <c r="K114" s="91">
        <f>Table15[[#This Row],[5008382758.0000]]/درآمدها!$C$12</f>
        <v>9.6656274959106811E-5</v>
      </c>
    </row>
    <row r="115" spans="1:11" ht="23.1" customHeight="1" x14ac:dyDescent="0.45">
      <c r="A115" s="89" t="s">
        <v>186</v>
      </c>
      <c r="B115" s="36">
        <v>0</v>
      </c>
      <c r="C115" s="36">
        <v>0</v>
      </c>
      <c r="D115" s="90">
        <v>4252680</v>
      </c>
      <c r="E115" s="90">
        <f>Table15[[#This Row],[0]]+Table15[[#This Row],[1052073440.0000]]+Table15[[#This Row],[2243711990.0000]]</f>
        <v>4252680</v>
      </c>
      <c r="F115" s="91">
        <f>Table15[[#This Row],[3295785430.0000]]/درآمدها!$C$12</f>
        <v>2.0792840058535568E-5</v>
      </c>
      <c r="G115" s="36">
        <v>0</v>
      </c>
      <c r="H115" s="36">
        <v>0</v>
      </c>
      <c r="I115" s="90">
        <v>4252680</v>
      </c>
      <c r="J115" s="90">
        <f>Table15[[#This Row],[2764670768.0000]]+Table15[[#This Row],[Column9]]</f>
        <v>4252680</v>
      </c>
      <c r="K115" s="91">
        <f>Table15[[#This Row],[5008382758.0000]]/درآمدها!$C$12</f>
        <v>2.0792840058535568E-5</v>
      </c>
    </row>
    <row r="116" spans="1:11" ht="23.1" customHeight="1" x14ac:dyDescent="0.45">
      <c r="A116" s="89" t="s">
        <v>196</v>
      </c>
      <c r="B116" s="36">
        <v>0</v>
      </c>
      <c r="C116" s="90">
        <v>52000000</v>
      </c>
      <c r="D116" s="90">
        <v>-289347</v>
      </c>
      <c r="E116" s="90">
        <f>Table15[[#This Row],[0]]+Table15[[#This Row],[1052073440.0000]]+Table15[[#This Row],[2243711990.0000]]</f>
        <v>51710653</v>
      </c>
      <c r="F116" s="91">
        <f>Table15[[#This Row],[3295785430.0000]]/درآمدها!$C$12</f>
        <v>2.5283147030847198E-4</v>
      </c>
      <c r="G116" s="36">
        <v>0</v>
      </c>
      <c r="H116" s="90">
        <v>52000000</v>
      </c>
      <c r="I116" s="90">
        <v>-289347</v>
      </c>
      <c r="J116" s="90">
        <f>Table15[[#This Row],[2764670768.0000]]+Table15[[#This Row],[Column9]]</f>
        <v>51710653</v>
      </c>
      <c r="K116" s="91">
        <f>Table15[[#This Row],[5008382758.0000]]/درآمدها!$C$12</f>
        <v>2.5283147030847198E-4</v>
      </c>
    </row>
    <row r="117" spans="1:11" ht="23.1" customHeight="1" x14ac:dyDescent="0.45">
      <c r="A117" s="89" t="s">
        <v>211</v>
      </c>
      <c r="B117" s="36">
        <v>0</v>
      </c>
      <c r="C117" s="90">
        <v>977685000</v>
      </c>
      <c r="D117" s="90">
        <v>-1640951</v>
      </c>
      <c r="E117" s="90">
        <f>Table15[[#This Row],[0]]+Table15[[#This Row],[1052073440.0000]]+Table15[[#This Row],[2243711990.0000]]</f>
        <v>976044049</v>
      </c>
      <c r="F117" s="91">
        <f>Table15[[#This Row],[3295785430.0000]]/درآمدها!$C$12</f>
        <v>4.772220764539644E-3</v>
      </c>
      <c r="G117" s="36">
        <v>0</v>
      </c>
      <c r="H117" s="90">
        <v>977685000</v>
      </c>
      <c r="I117" s="90">
        <v>-1640951</v>
      </c>
      <c r="J117" s="90">
        <f>Table15[[#This Row],[2764670768.0000]]+Table15[[#This Row],[Column9]]</f>
        <v>976044049</v>
      </c>
      <c r="K117" s="91">
        <f>Table15[[#This Row],[5008382758.0000]]/درآمدها!$C$12</f>
        <v>4.772220764539644E-3</v>
      </c>
    </row>
    <row r="118" spans="1:11" ht="23.1" customHeight="1" x14ac:dyDescent="0.45">
      <c r="A118" s="89" t="s">
        <v>209</v>
      </c>
      <c r="B118" s="36">
        <v>0</v>
      </c>
      <c r="C118" s="90">
        <v>209250000</v>
      </c>
      <c r="D118" s="90">
        <v>-227250</v>
      </c>
      <c r="E118" s="90">
        <f>Table15[[#This Row],[0]]+Table15[[#This Row],[1052073440.0000]]+Table15[[#This Row],[2243711990.0000]]</f>
        <v>209022750</v>
      </c>
      <c r="F118" s="91">
        <f>Table15[[#This Row],[3295785430.0000]]/درآمدها!$C$12</f>
        <v>1.0219853385030771E-3</v>
      </c>
      <c r="G118" s="36">
        <v>0</v>
      </c>
      <c r="H118" s="90">
        <v>209250000</v>
      </c>
      <c r="I118" s="90">
        <v>-227250</v>
      </c>
      <c r="J118" s="90">
        <f>Table15[[#This Row],[2764670768.0000]]+Table15[[#This Row],[Column9]]</f>
        <v>209022750</v>
      </c>
      <c r="K118" s="91">
        <f>Table15[[#This Row],[5008382758.0000]]/درآمدها!$C$12</f>
        <v>1.0219853385030771E-3</v>
      </c>
    </row>
    <row r="119" spans="1:11" ht="23.1" customHeight="1" x14ac:dyDescent="0.45">
      <c r="A119" s="89" t="s">
        <v>185</v>
      </c>
      <c r="B119" s="36">
        <v>0</v>
      </c>
      <c r="C119" s="90">
        <v>180000000</v>
      </c>
      <c r="D119" s="90">
        <v>120349354</v>
      </c>
      <c r="E119" s="90">
        <f>Table15[[#This Row],[0]]+Table15[[#This Row],[1052073440.0000]]+Table15[[#This Row],[2243711990.0000]]</f>
        <v>300349354</v>
      </c>
      <c r="F119" s="91">
        <f>Table15[[#This Row],[3295785430.0000]]/درآمدها!$C$12</f>
        <v>1.4685130504544148E-3</v>
      </c>
      <c r="G119" s="36">
        <v>0</v>
      </c>
      <c r="H119" s="90">
        <v>180000000</v>
      </c>
      <c r="I119" s="90">
        <v>120349354</v>
      </c>
      <c r="J119" s="90">
        <f>Table15[[#This Row],[2764670768.0000]]+Table15[[#This Row],[Column9]]</f>
        <v>300349354</v>
      </c>
      <c r="K119" s="91">
        <f>Table15[[#This Row],[5008382758.0000]]/درآمدها!$C$12</f>
        <v>1.4685130504544148E-3</v>
      </c>
    </row>
    <row r="120" spans="1:11" ht="23.1" customHeight="1" x14ac:dyDescent="0.45">
      <c r="A120" s="89" t="s">
        <v>183</v>
      </c>
      <c r="B120" s="36">
        <v>0</v>
      </c>
      <c r="C120" s="90">
        <v>94902494</v>
      </c>
      <c r="D120" s="90">
        <v>762072894</v>
      </c>
      <c r="E120" s="90">
        <f>Table15[[#This Row],[0]]+Table15[[#This Row],[1052073440.0000]]+Table15[[#This Row],[2243711990.0000]]</f>
        <v>856975388</v>
      </c>
      <c r="F120" s="91">
        <f>Table15[[#This Row],[3295785430.0000]]/درآمدها!$C$12</f>
        <v>4.1900524320629493E-3</v>
      </c>
      <c r="G120" s="36">
        <v>0</v>
      </c>
      <c r="H120" s="90">
        <v>94902494</v>
      </c>
      <c r="I120" s="90">
        <v>762072894</v>
      </c>
      <c r="J120" s="90">
        <f>Table15[[#This Row],[2764670768.0000]]+Table15[[#This Row],[Column9]]</f>
        <v>856975388</v>
      </c>
      <c r="K120" s="91">
        <f>Table15[[#This Row],[5008382758.0000]]/درآمدها!$C$12</f>
        <v>4.1900524320629493E-3</v>
      </c>
    </row>
    <row r="121" spans="1:11" ht="23.1" customHeight="1" thickBot="1" x14ac:dyDescent="0.5">
      <c r="A121" s="89" t="s">
        <v>198</v>
      </c>
      <c r="B121" s="36">
        <v>0</v>
      </c>
      <c r="C121" s="90">
        <v>8046000</v>
      </c>
      <c r="D121" s="90">
        <v>-85313</v>
      </c>
      <c r="E121" s="90">
        <f>Table15[[#This Row],[0]]+Table15[[#This Row],[1052073440.0000]]+Table15[[#This Row],[2243711990.0000]]</f>
        <v>7960687</v>
      </c>
      <c r="F121" s="91">
        <f>Table15[[#This Row],[3295785430.0000]]/درآمدها!$C$12</f>
        <v>3.8922583299722377E-5</v>
      </c>
      <c r="G121" s="36">
        <v>0</v>
      </c>
      <c r="H121" s="90">
        <v>8046000</v>
      </c>
      <c r="I121" s="90">
        <v>-85313</v>
      </c>
      <c r="J121" s="90">
        <f>Table15[[#This Row],[2764670768.0000]]+Table15[[#This Row],[Column9]]</f>
        <v>7960687</v>
      </c>
      <c r="K121" s="91">
        <f>Table15[[#This Row],[5008382758.0000]]/درآمدها!$C$12</f>
        <v>3.8922583299722377E-5</v>
      </c>
    </row>
    <row r="122" spans="1:11" ht="23.1" customHeight="1" thickBot="1" x14ac:dyDescent="0.5">
      <c r="A122" s="92" t="s">
        <v>60</v>
      </c>
      <c r="B122" s="93">
        <f t="shared" ref="B122:K122" si="0">SUBTOTAL(109,B11:B121)</f>
        <v>7324878</v>
      </c>
      <c r="C122" s="93">
        <f t="shared" si="0"/>
        <v>-32526957365</v>
      </c>
      <c r="D122" s="93">
        <f t="shared" si="0"/>
        <v>75023722901</v>
      </c>
      <c r="E122" s="93">
        <f t="shared" si="0"/>
        <v>42504090414</v>
      </c>
      <c r="F122" s="112">
        <f t="shared" si="0"/>
        <v>0.20781736547584986</v>
      </c>
      <c r="G122" s="93">
        <f t="shared" si="0"/>
        <v>1108185514</v>
      </c>
      <c r="H122" s="93">
        <f t="shared" si="0"/>
        <v>59728229799</v>
      </c>
      <c r="I122" s="93">
        <f>SUBTOTAL(109,I11:I121)</f>
        <v>138291148193</v>
      </c>
      <c r="J122" s="93">
        <f>SUBTOTAL(109,J11:J121)</f>
        <v>199127563506</v>
      </c>
      <c r="K122" s="112">
        <f t="shared" si="0"/>
        <v>0.9736043105115223</v>
      </c>
    </row>
    <row r="123" spans="1:11" ht="23.1" customHeight="1" thickTop="1" x14ac:dyDescent="0.45">
      <c r="A123" s="12" t="s">
        <v>61</v>
      </c>
      <c r="B123" s="27"/>
      <c r="C123" s="27"/>
      <c r="D123" s="27"/>
      <c r="E123" s="27"/>
      <c r="F123" s="31"/>
      <c r="G123" s="27"/>
    </row>
    <row r="124" spans="1:11" x14ac:dyDescent="0.45">
      <c r="D124" s="94"/>
    </row>
    <row r="125" spans="1:11" x14ac:dyDescent="0.45">
      <c r="E125" s="94"/>
    </row>
    <row r="128" spans="1:11" x14ac:dyDescent="0.45">
      <c r="D128" s="94"/>
    </row>
  </sheetData>
  <mergeCells count="15">
    <mergeCell ref="A1:K1"/>
    <mergeCell ref="A2:K2"/>
    <mergeCell ref="A3:K3"/>
    <mergeCell ref="E8:F9"/>
    <mergeCell ref="J8:K9"/>
    <mergeCell ref="A5:K5"/>
    <mergeCell ref="G7:K7"/>
    <mergeCell ref="B7:F7"/>
    <mergeCell ref="A8:A10"/>
    <mergeCell ref="B8:B10"/>
    <mergeCell ref="C8:C10"/>
    <mergeCell ref="D8:D10"/>
    <mergeCell ref="G8:G10"/>
    <mergeCell ref="H8:H10"/>
    <mergeCell ref="I8:I10"/>
  </mergeCells>
  <pageMargins left="0.7" right="0.7" top="0.75" bottom="0.75" header="0.3" footer="0.3"/>
  <pageSetup paperSize="9" scale="70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rightToLeft="1" view="pageBreakPreview" zoomScale="106" zoomScaleNormal="100" zoomScaleSheetLayoutView="106" workbookViewId="0">
      <selection activeCell="A9" sqref="A9"/>
    </sheetView>
  </sheetViews>
  <sheetFormatPr defaultColWidth="9" defaultRowHeight="18" x14ac:dyDescent="0.45"/>
  <cols>
    <col min="1" max="1" width="34.28515625" style="9" customWidth="1"/>
    <col min="2" max="2" width="13" style="9" customWidth="1"/>
    <col min="3" max="3" width="13.85546875" style="9" customWidth="1"/>
    <col min="4" max="9" width="13" style="9" customWidth="1"/>
    <col min="10" max="10" width="9" style="10" customWidth="1"/>
    <col min="11" max="16384" width="9" style="10"/>
  </cols>
  <sheetData>
    <row r="1" spans="1:9" ht="19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</row>
    <row r="2" spans="1:9" ht="19.5" x14ac:dyDescent="0.45">
      <c r="A2" s="155" t="s">
        <v>85</v>
      </c>
      <c r="B2" s="155"/>
      <c r="C2" s="155"/>
      <c r="D2" s="155"/>
      <c r="E2" s="155"/>
      <c r="F2" s="155"/>
      <c r="G2" s="155"/>
      <c r="H2" s="155"/>
      <c r="I2" s="155"/>
    </row>
    <row r="3" spans="1:9" ht="19.5" x14ac:dyDescent="0.45">
      <c r="A3" s="155" t="s">
        <v>181</v>
      </c>
      <c r="B3" s="155"/>
      <c r="C3" s="155"/>
      <c r="D3" s="155"/>
      <c r="E3" s="155"/>
      <c r="F3" s="155"/>
      <c r="G3" s="155"/>
      <c r="H3" s="155"/>
      <c r="I3" s="155"/>
    </row>
    <row r="4" spans="1:9" ht="19.5" x14ac:dyDescent="0.45">
      <c r="A4" s="158" t="s">
        <v>132</v>
      </c>
      <c r="B4" s="158"/>
      <c r="C4" s="158"/>
      <c r="D4" s="158"/>
      <c r="E4" s="158"/>
      <c r="F4" s="158"/>
      <c r="G4" s="158"/>
      <c r="H4" s="158"/>
      <c r="I4" s="158"/>
    </row>
    <row r="6" spans="1:9" ht="19.5" customHeight="1" thickBot="1" x14ac:dyDescent="0.5">
      <c r="A6" s="95"/>
      <c r="B6" s="157" t="s">
        <v>217</v>
      </c>
      <c r="C6" s="157"/>
      <c r="D6" s="157"/>
      <c r="E6" s="157"/>
      <c r="F6" s="157" t="s">
        <v>182</v>
      </c>
      <c r="G6" s="157"/>
      <c r="H6" s="157"/>
      <c r="I6" s="157"/>
    </row>
    <row r="7" spans="1:9" ht="20.25" customHeight="1" x14ac:dyDescent="0.45">
      <c r="A7" s="161"/>
      <c r="B7" s="156" t="s">
        <v>133</v>
      </c>
      <c r="C7" s="156" t="s">
        <v>134</v>
      </c>
      <c r="D7" s="156" t="s">
        <v>135</v>
      </c>
      <c r="E7" s="156" t="s">
        <v>60</v>
      </c>
      <c r="F7" s="156" t="s">
        <v>133</v>
      </c>
      <c r="G7" s="156" t="s">
        <v>134</v>
      </c>
      <c r="H7" s="156" t="s">
        <v>135</v>
      </c>
      <c r="I7" s="156" t="s">
        <v>60</v>
      </c>
    </row>
    <row r="8" spans="1:9" ht="20.25" customHeight="1" thickBot="1" x14ac:dyDescent="0.5">
      <c r="A8" s="162"/>
      <c r="B8" s="157"/>
      <c r="C8" s="157"/>
      <c r="D8" s="157"/>
      <c r="E8" s="157"/>
      <c r="F8" s="157"/>
      <c r="G8" s="157"/>
      <c r="H8" s="157"/>
      <c r="I8" s="157"/>
    </row>
    <row r="9" spans="1:9" ht="23.1" customHeight="1" thickBot="1" x14ac:dyDescent="0.5">
      <c r="A9" s="89" t="s">
        <v>63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96">
        <v>903385103</v>
      </c>
      <c r="I9" s="96">
        <v>903385103</v>
      </c>
    </row>
    <row r="10" spans="1:9" ht="23.1" customHeight="1" x14ac:dyDescent="0.45">
      <c r="A10" s="55" t="s">
        <v>60</v>
      </c>
      <c r="B10" s="45">
        <f t="shared" ref="B10:I10" si="0">SUBTOTAL(109,B9)</f>
        <v>0</v>
      </c>
      <c r="C10" s="45">
        <f t="shared" si="0"/>
        <v>0</v>
      </c>
      <c r="D10" s="45">
        <f t="shared" si="0"/>
        <v>0</v>
      </c>
      <c r="E10" s="45">
        <f t="shared" si="0"/>
        <v>0</v>
      </c>
      <c r="F10" s="45">
        <f t="shared" si="0"/>
        <v>0</v>
      </c>
      <c r="G10" s="45">
        <f t="shared" si="0"/>
        <v>0</v>
      </c>
      <c r="H10" s="111">
        <f t="shared" si="0"/>
        <v>903385103</v>
      </c>
      <c r="I10" s="69">
        <f t="shared" si="0"/>
        <v>903385103</v>
      </c>
    </row>
    <row r="11" spans="1:9" ht="23.1" customHeight="1" x14ac:dyDescent="0.45">
      <c r="A11" s="30" t="s">
        <v>61</v>
      </c>
      <c r="B11" s="27"/>
      <c r="C11" s="27"/>
      <c r="D11" s="27"/>
      <c r="E11" s="27"/>
      <c r="F11" s="27"/>
      <c r="G11" s="27"/>
      <c r="H11" s="27"/>
      <c r="I11" s="27"/>
    </row>
    <row r="12" spans="1:9" x14ac:dyDescent="0.45">
      <c r="C12" s="97"/>
    </row>
    <row r="13" spans="1:9" x14ac:dyDescent="0.45">
      <c r="C13" s="94"/>
      <c r="E13" s="94"/>
    </row>
  </sheetData>
  <mergeCells count="15">
    <mergeCell ref="E7:E8"/>
    <mergeCell ref="I7:I8"/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8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B324-D61A-488A-8EA4-C50FFD5EA032}">
  <dimension ref="A1:K13"/>
  <sheetViews>
    <sheetView rightToLeft="1" view="pageBreakPreview" zoomScale="106" zoomScaleNormal="100" zoomScaleSheetLayoutView="106" workbookViewId="0">
      <selection activeCell="A5" sqref="A5"/>
    </sheetView>
  </sheetViews>
  <sheetFormatPr defaultColWidth="9" defaultRowHeight="18" x14ac:dyDescent="0.45"/>
  <cols>
    <col min="1" max="1" width="17.42578125" style="9" bestFit="1" customWidth="1"/>
    <col min="2" max="2" width="13" style="9" customWidth="1"/>
    <col min="3" max="3" width="13.85546875" style="9" customWidth="1"/>
    <col min="4" max="5" width="13" style="9" customWidth="1"/>
    <col min="6" max="6" width="17" style="9" bestFit="1" customWidth="1"/>
    <col min="7" max="7" width="15.42578125" style="9" bestFit="1" customWidth="1"/>
    <col min="8" max="8" width="14.7109375" style="9" bestFit="1" customWidth="1"/>
    <col min="9" max="9" width="11.85546875" style="9" bestFit="1" customWidth="1"/>
    <col min="10" max="10" width="13" style="9" customWidth="1"/>
    <col min="11" max="11" width="17" style="10" bestFit="1" customWidth="1"/>
    <col min="12" max="16384" width="9" style="10"/>
  </cols>
  <sheetData>
    <row r="1" spans="1:11" ht="19.5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1" ht="19.5" x14ac:dyDescent="0.45">
      <c r="A2" s="155" t="s">
        <v>85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1" ht="19.5" x14ac:dyDescent="0.45">
      <c r="A3" s="155" t="s">
        <v>181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1" ht="19.5" x14ac:dyDescent="0.45">
      <c r="A4" s="158" t="s">
        <v>132</v>
      </c>
      <c r="B4" s="158"/>
      <c r="C4" s="158"/>
      <c r="D4" s="158"/>
      <c r="E4" s="158"/>
      <c r="F4" s="158"/>
      <c r="G4" s="158"/>
      <c r="H4" s="158"/>
      <c r="I4" s="158"/>
      <c r="J4" s="158"/>
    </row>
    <row r="6" spans="1:11" ht="19.5" customHeight="1" thickBot="1" x14ac:dyDescent="0.5">
      <c r="A6" s="95"/>
      <c r="B6" s="157" t="s">
        <v>217</v>
      </c>
      <c r="C6" s="157"/>
      <c r="D6" s="157"/>
      <c r="E6" s="160"/>
      <c r="F6" s="160"/>
      <c r="G6" s="157" t="s">
        <v>182</v>
      </c>
      <c r="H6" s="157"/>
      <c r="I6" s="157"/>
      <c r="J6" s="157"/>
    </row>
    <row r="7" spans="1:11" ht="20.25" customHeight="1" thickBot="1" x14ac:dyDescent="0.5">
      <c r="A7" s="164" t="s">
        <v>218</v>
      </c>
      <c r="B7" s="156" t="s">
        <v>219</v>
      </c>
      <c r="C7" s="156" t="s">
        <v>134</v>
      </c>
      <c r="D7" s="156" t="s">
        <v>135</v>
      </c>
      <c r="E7" s="163" t="s">
        <v>60</v>
      </c>
      <c r="F7" s="163"/>
      <c r="G7" s="156" t="s">
        <v>219</v>
      </c>
      <c r="H7" s="156" t="s">
        <v>134</v>
      </c>
      <c r="I7" s="156" t="s">
        <v>135</v>
      </c>
      <c r="J7" s="163" t="s">
        <v>60</v>
      </c>
      <c r="K7" s="163"/>
    </row>
    <row r="8" spans="1:11" ht="20.25" customHeight="1" thickBot="1" x14ac:dyDescent="0.5">
      <c r="A8" s="159"/>
      <c r="B8" s="157"/>
      <c r="C8" s="157"/>
      <c r="D8" s="157"/>
      <c r="E8" s="87" t="s">
        <v>71</v>
      </c>
      <c r="F8" s="87" t="s">
        <v>140</v>
      </c>
      <c r="G8" s="157"/>
      <c r="H8" s="157"/>
      <c r="I8" s="157"/>
      <c r="J8" s="87" t="s">
        <v>71</v>
      </c>
      <c r="K8" s="87" t="s">
        <v>140</v>
      </c>
    </row>
    <row r="9" spans="1:11" ht="23.1" customHeight="1" thickBot="1" x14ac:dyDescent="0.5">
      <c r="A9" s="89" t="s">
        <v>177</v>
      </c>
      <c r="B9" s="36">
        <v>0</v>
      </c>
      <c r="C9" s="36">
        <v>0</v>
      </c>
      <c r="D9" s="36">
        <v>891602</v>
      </c>
      <c r="E9" s="36">
        <v>891602</v>
      </c>
      <c r="F9" s="37">
        <f>Table146[[#This Row],[Column1]]/درآمدها!C12</f>
        <v>4.3593540501214367E-6</v>
      </c>
      <c r="G9" s="36">
        <v>0</v>
      </c>
      <c r="H9" s="36">
        <v>0</v>
      </c>
      <c r="I9" s="96">
        <v>891602</v>
      </c>
      <c r="J9" s="36">
        <v>891602</v>
      </c>
      <c r="K9" s="113">
        <f>Table146[[#This Row],[Column9]]/درآمدها!C12</f>
        <v>4.3593540501214367E-6</v>
      </c>
    </row>
    <row r="10" spans="1:11" ht="23.1" customHeight="1" x14ac:dyDescent="0.45">
      <c r="A10" s="55" t="s">
        <v>60</v>
      </c>
      <c r="B10" s="45">
        <f t="shared" ref="B10:J10" si="0">SUBTOTAL(109,B9)</f>
        <v>0</v>
      </c>
      <c r="C10" s="45">
        <f t="shared" si="0"/>
        <v>0</v>
      </c>
      <c r="D10" s="45">
        <f t="shared" si="0"/>
        <v>891602</v>
      </c>
      <c r="E10" s="45">
        <f t="shared" si="0"/>
        <v>891602</v>
      </c>
      <c r="F10" s="45">
        <f t="shared" si="0"/>
        <v>4.3593540501214367E-6</v>
      </c>
      <c r="G10" s="45">
        <f t="shared" si="0"/>
        <v>0</v>
      </c>
      <c r="H10" s="45">
        <f t="shared" si="0"/>
        <v>0</v>
      </c>
      <c r="I10" s="111">
        <f t="shared" si="0"/>
        <v>891602</v>
      </c>
      <c r="J10" s="45">
        <f t="shared" si="0"/>
        <v>891602</v>
      </c>
      <c r="K10" s="45">
        <f>SUM(K9)</f>
        <v>4.3593540501214367E-6</v>
      </c>
    </row>
    <row r="11" spans="1:11" ht="23.1" customHeight="1" x14ac:dyDescent="0.45">
      <c r="A11" s="30" t="s">
        <v>61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1" x14ac:dyDescent="0.45">
      <c r="C12" s="97"/>
    </row>
    <row r="13" spans="1:11" x14ac:dyDescent="0.45">
      <c r="C13" s="94"/>
      <c r="F13" s="94"/>
    </row>
  </sheetData>
  <mergeCells count="15">
    <mergeCell ref="H7:H8"/>
    <mergeCell ref="I7:I8"/>
    <mergeCell ref="E7:F7"/>
    <mergeCell ref="J7:K7"/>
    <mergeCell ref="A7:A8"/>
    <mergeCell ref="B7:B8"/>
    <mergeCell ref="C7:C8"/>
    <mergeCell ref="D7:D8"/>
    <mergeCell ref="G7:G8"/>
    <mergeCell ref="A1:J1"/>
    <mergeCell ref="A2:J2"/>
    <mergeCell ref="A3:J3"/>
    <mergeCell ref="A4:J4"/>
    <mergeCell ref="B6:F6"/>
    <mergeCell ref="G6:J6"/>
  </mergeCells>
  <pageMargins left="0.7" right="0.7" top="0.75" bottom="0.75" header="0.3" footer="0.3"/>
  <pageSetup paperSize="9" scale="90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4"/>
  <sheetViews>
    <sheetView rightToLeft="1" view="pageBreakPreview" zoomScale="106" zoomScaleNormal="100" zoomScaleSheetLayoutView="106" workbookViewId="0">
      <selection activeCell="A5" sqref="A5"/>
    </sheetView>
  </sheetViews>
  <sheetFormatPr defaultColWidth="9" defaultRowHeight="18" x14ac:dyDescent="0.45"/>
  <cols>
    <col min="1" max="1" width="22.7109375" style="9" bestFit="1" customWidth="1"/>
    <col min="2" max="2" width="15.5703125" style="9" bestFit="1" customWidth="1"/>
    <col min="3" max="3" width="26.5703125" style="9" bestFit="1" customWidth="1"/>
    <col min="4" max="4" width="23.140625" style="9" bestFit="1" customWidth="1"/>
    <col min="5" max="5" width="26.5703125" style="9" bestFit="1" customWidth="1"/>
    <col min="6" max="6" width="23.140625" style="9" bestFit="1" customWidth="1"/>
    <col min="7" max="7" width="13" style="10" customWidth="1"/>
    <col min="8" max="8" width="9" style="10" customWidth="1"/>
    <col min="9" max="16384" width="9" style="10"/>
  </cols>
  <sheetData>
    <row r="1" spans="1:7" ht="19.5" x14ac:dyDescent="0.45">
      <c r="A1" s="155" t="s">
        <v>0</v>
      </c>
      <c r="B1" s="155"/>
      <c r="C1" s="155"/>
      <c r="D1" s="155"/>
      <c r="E1" s="155"/>
      <c r="F1" s="155"/>
    </row>
    <row r="2" spans="1:7" ht="19.5" x14ac:dyDescent="0.45">
      <c r="A2" s="155" t="s">
        <v>85</v>
      </c>
      <c r="B2" s="155"/>
      <c r="C2" s="155"/>
      <c r="D2" s="155"/>
      <c r="E2" s="155"/>
      <c r="F2" s="155"/>
    </row>
    <row r="3" spans="1:7" ht="19.5" x14ac:dyDescent="0.45">
      <c r="A3" s="155" t="s">
        <v>181</v>
      </c>
      <c r="B3" s="155"/>
      <c r="C3" s="155"/>
      <c r="D3" s="155"/>
      <c r="E3" s="155"/>
      <c r="F3" s="155"/>
    </row>
    <row r="4" spans="1:7" ht="19.5" x14ac:dyDescent="0.45">
      <c r="A4" s="158" t="s">
        <v>141</v>
      </c>
      <c r="B4" s="158"/>
      <c r="C4" s="158"/>
      <c r="D4" s="158"/>
      <c r="E4" s="158"/>
      <c r="F4" s="158"/>
    </row>
    <row r="5" spans="1:7" ht="18.75" thickBot="1" x14ac:dyDescent="0.5">
      <c r="A5" s="32"/>
      <c r="B5" s="32"/>
      <c r="C5" s="32"/>
      <c r="D5" s="32"/>
      <c r="E5" s="32"/>
      <c r="F5" s="32"/>
    </row>
    <row r="6" spans="1:7" ht="37.5" customHeight="1" thickBot="1" x14ac:dyDescent="0.5">
      <c r="A6" s="163" t="s">
        <v>142</v>
      </c>
      <c r="B6" s="163"/>
      <c r="C6" s="165" t="s">
        <v>217</v>
      </c>
      <c r="D6" s="165"/>
      <c r="E6" s="163" t="s">
        <v>182</v>
      </c>
      <c r="F6" s="163"/>
      <c r="G6" s="11"/>
    </row>
    <row r="7" spans="1:7" ht="59.25" customHeight="1" thickBot="1" x14ac:dyDescent="0.5">
      <c r="A7" s="88" t="s">
        <v>143</v>
      </c>
      <c r="B7" s="87" t="s">
        <v>68</v>
      </c>
      <c r="C7" s="87" t="s">
        <v>144</v>
      </c>
      <c r="D7" s="87" t="s">
        <v>145</v>
      </c>
      <c r="E7" s="87" t="s">
        <v>144</v>
      </c>
      <c r="F7" s="87" t="s">
        <v>145</v>
      </c>
      <c r="G7" s="9"/>
    </row>
    <row r="8" spans="1:7" ht="23.1" customHeight="1" x14ac:dyDescent="0.45">
      <c r="A8" s="98" t="s">
        <v>81</v>
      </c>
      <c r="B8" s="98" t="s">
        <v>82</v>
      </c>
      <c r="C8" s="99">
        <v>319418087</v>
      </c>
      <c r="D8" s="100" t="s">
        <v>220</v>
      </c>
      <c r="E8" s="99">
        <v>1281595293</v>
      </c>
      <c r="F8" s="100" t="s">
        <v>221</v>
      </c>
    </row>
    <row r="9" spans="1:7" ht="23.1" customHeight="1" thickBot="1" x14ac:dyDescent="0.5">
      <c r="A9" s="101" t="s">
        <v>74</v>
      </c>
      <c r="B9" s="101" t="s">
        <v>75</v>
      </c>
      <c r="C9" s="102">
        <v>422686000</v>
      </c>
      <c r="D9" s="103" t="s">
        <v>222</v>
      </c>
      <c r="E9" s="102">
        <v>2198982741</v>
      </c>
      <c r="F9" s="103" t="s">
        <v>223</v>
      </c>
    </row>
    <row r="10" spans="1:7" ht="23.1" customHeight="1" x14ac:dyDescent="0.45">
      <c r="A10" s="104" t="s">
        <v>60</v>
      </c>
      <c r="B10" s="104"/>
      <c r="C10" s="105">
        <f>SUBTOTAL(109,C8:C9)</f>
        <v>742104087</v>
      </c>
      <c r="D10" s="104"/>
      <c r="E10" s="105">
        <f>SUBTOTAL(109,E8:E9)</f>
        <v>3480578034</v>
      </c>
      <c r="F10" s="104"/>
    </row>
    <row r="11" spans="1:7" ht="23.1" customHeight="1" x14ac:dyDescent="0.45">
      <c r="A11" s="30" t="s">
        <v>61</v>
      </c>
      <c r="B11" s="19"/>
      <c r="C11" s="27"/>
      <c r="D11" s="19"/>
      <c r="E11" s="27"/>
      <c r="F11" s="19"/>
      <c r="G11" s="9"/>
    </row>
    <row r="12" spans="1:7" x14ac:dyDescent="0.45">
      <c r="C12" s="83"/>
      <c r="E12" s="83"/>
    </row>
    <row r="13" spans="1:7" x14ac:dyDescent="0.45">
      <c r="C13" s="97"/>
      <c r="E13" s="83"/>
    </row>
    <row r="14" spans="1:7" x14ac:dyDescent="0.45">
      <c r="C14" s="97"/>
      <c r="E14" s="94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scale="64" orientation="portrait" horizontalDpi="4294967295" verticalDpi="4294967295" r:id="rId1"/>
  <headerFooter differentOddEven="1" differentFirst="1"/>
  <colBreaks count="1" manualBreakCount="1">
    <brk id="6" max="9" man="1"/>
  </colBreaks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rightToLeft="1" view="pageBreakPreview" zoomScale="106" zoomScaleNormal="100" zoomScaleSheetLayoutView="106" workbookViewId="0">
      <selection activeCell="A5" sqref="A5"/>
    </sheetView>
  </sheetViews>
  <sheetFormatPr defaultColWidth="9" defaultRowHeight="18" x14ac:dyDescent="0.45"/>
  <cols>
    <col min="1" max="1" width="18.85546875" style="9" bestFit="1" customWidth="1"/>
    <col min="2" max="2" width="29.7109375" style="9" customWidth="1"/>
    <col min="3" max="3" width="30.42578125" style="9" customWidth="1"/>
    <col min="4" max="4" width="9" style="10" customWidth="1"/>
    <col min="5" max="16384" width="9" style="10"/>
  </cols>
  <sheetData>
    <row r="1" spans="1:3" ht="19.5" x14ac:dyDescent="0.45">
      <c r="A1" s="155" t="s">
        <v>0</v>
      </c>
      <c r="B1" s="155"/>
      <c r="C1" s="155"/>
    </row>
    <row r="2" spans="1:3" ht="19.5" x14ac:dyDescent="0.45">
      <c r="A2" s="155" t="s">
        <v>85</v>
      </c>
      <c r="B2" s="155"/>
      <c r="C2" s="155"/>
    </row>
    <row r="3" spans="1:3" ht="19.5" x14ac:dyDescent="0.45">
      <c r="A3" s="155" t="s">
        <v>181</v>
      </c>
      <c r="B3" s="155"/>
      <c r="C3" s="155"/>
    </row>
    <row r="4" spans="1:3" ht="19.5" x14ac:dyDescent="0.45">
      <c r="A4" s="158" t="s">
        <v>146</v>
      </c>
      <c r="B4" s="158"/>
      <c r="C4" s="158"/>
    </row>
    <row r="5" spans="1:3" ht="20.25" thickBot="1" x14ac:dyDescent="0.5">
      <c r="A5" s="95"/>
      <c r="B5" s="87" t="s">
        <v>217</v>
      </c>
      <c r="C5" s="87" t="s">
        <v>182</v>
      </c>
    </row>
    <row r="6" spans="1:3" ht="16.5" customHeight="1" x14ac:dyDescent="0.45">
      <c r="A6" s="161" t="s">
        <v>98</v>
      </c>
      <c r="B6" s="156" t="s">
        <v>71</v>
      </c>
      <c r="C6" s="156" t="s">
        <v>71</v>
      </c>
    </row>
    <row r="7" spans="1:3" ht="18.75" thickBot="1" x14ac:dyDescent="0.5">
      <c r="A7" s="162"/>
      <c r="B7" s="157"/>
      <c r="C7" s="157"/>
    </row>
    <row r="8" spans="1:3" ht="23.1" customHeight="1" x14ac:dyDescent="0.45">
      <c r="A8" s="89" t="s">
        <v>98</v>
      </c>
      <c r="B8" s="90">
        <v>13706405</v>
      </c>
      <c r="C8" s="90">
        <v>193939582</v>
      </c>
    </row>
    <row r="9" spans="1:3" ht="23.1" customHeight="1" thickBot="1" x14ac:dyDescent="0.5">
      <c r="A9" s="89" t="s">
        <v>147</v>
      </c>
      <c r="B9" s="90">
        <v>590481771</v>
      </c>
      <c r="C9" s="90">
        <v>819815030</v>
      </c>
    </row>
    <row r="10" spans="1:3" ht="23.1" customHeight="1" x14ac:dyDescent="0.45">
      <c r="A10" s="106" t="s">
        <v>60</v>
      </c>
      <c r="B10" s="105">
        <f>SUBTOTAL(109,B8:B9)</f>
        <v>604188176</v>
      </c>
      <c r="C10" s="105">
        <f>SUBTOTAL(109,C8:C9)</f>
        <v>1013754612</v>
      </c>
    </row>
    <row r="11" spans="1:3" ht="23.1" customHeight="1" x14ac:dyDescent="0.45">
      <c r="A11" s="12" t="s">
        <v>61</v>
      </c>
      <c r="B11" s="14"/>
      <c r="C11" s="14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 r:id="rId1"/>
  <headerFooter differentOddEven="1" differentFirst="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4"/>
  <sheetViews>
    <sheetView rightToLeft="1" view="pageBreakPreview" zoomScale="106" zoomScaleNormal="100" zoomScaleSheetLayoutView="106" workbookViewId="0">
      <selection activeCell="A3" sqref="A3:M3"/>
    </sheetView>
  </sheetViews>
  <sheetFormatPr defaultColWidth="9" defaultRowHeight="15.75" x14ac:dyDescent="0.4"/>
  <cols>
    <col min="1" max="1" width="37.140625" style="8" bestFit="1" customWidth="1"/>
    <col min="2" max="2" width="10.85546875" style="8" bestFit="1" customWidth="1"/>
    <col min="3" max="3" width="15.5703125" style="8" bestFit="1" customWidth="1"/>
    <col min="4" max="4" width="15.85546875" style="8" customWidth="1"/>
    <col min="5" max="5" width="11.140625" style="8" bestFit="1" customWidth="1"/>
    <col min="6" max="6" width="16.140625" style="8" bestFit="1" customWidth="1"/>
    <col min="7" max="7" width="10.28515625" style="8" bestFit="1" customWidth="1"/>
    <col min="8" max="8" width="16" style="8" bestFit="1" customWidth="1"/>
    <col min="9" max="9" width="11.140625" style="8" bestFit="1" customWidth="1"/>
    <col min="10" max="10" width="15.42578125" style="8" bestFit="1" customWidth="1"/>
    <col min="11" max="11" width="16.7109375" style="8" bestFit="1" customWidth="1"/>
    <col min="12" max="12" width="15.5703125" style="8" bestFit="1" customWidth="1"/>
    <col min="13" max="13" width="17.5703125" style="8" bestFit="1" customWidth="1"/>
    <col min="14" max="14" width="9" style="4" customWidth="1"/>
    <col min="15" max="15" width="16.7109375" style="4" bestFit="1" customWidth="1"/>
    <col min="16" max="16384" width="9" style="4"/>
  </cols>
  <sheetData>
    <row r="1" spans="1:15" ht="19.5" x14ac:dyDescent="0.4">
      <c r="A1" s="137" t="s">
        <v>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5" ht="19.5" x14ac:dyDescent="0.4">
      <c r="A2" s="137" t="s">
        <v>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5" ht="19.5" x14ac:dyDescent="0.4">
      <c r="A3" s="137" t="s">
        <v>150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5" ht="21.75" x14ac:dyDescent="0.4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5" ht="21.75" x14ac:dyDescent="0.4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5" ht="21.75" x14ac:dyDescent="0.4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</row>
    <row r="7" spans="1:15" ht="18.75" customHeight="1" thickBot="1" x14ac:dyDescent="0.45">
      <c r="A7" s="33"/>
      <c r="B7" s="134" t="s">
        <v>151</v>
      </c>
      <c r="C7" s="134"/>
      <c r="D7" s="134"/>
      <c r="E7" s="140" t="s">
        <v>5</v>
      </c>
      <c r="F7" s="140"/>
      <c r="G7" s="140"/>
      <c r="H7" s="140"/>
      <c r="I7" s="134" t="s">
        <v>152</v>
      </c>
      <c r="J7" s="134"/>
      <c r="K7" s="134"/>
      <c r="L7" s="134"/>
      <c r="M7" s="134"/>
    </row>
    <row r="8" spans="1:15" ht="17.25" customHeight="1" x14ac:dyDescent="0.4">
      <c r="A8" s="138" t="s">
        <v>6</v>
      </c>
      <c r="B8" s="133" t="s">
        <v>7</v>
      </c>
      <c r="C8" s="133" t="s">
        <v>8</v>
      </c>
      <c r="D8" s="133" t="s">
        <v>9</v>
      </c>
      <c r="E8" s="139" t="s">
        <v>10</v>
      </c>
      <c r="F8" s="139"/>
      <c r="G8" s="139" t="s">
        <v>11</v>
      </c>
      <c r="H8" s="139"/>
      <c r="I8" s="133" t="s">
        <v>7</v>
      </c>
      <c r="J8" s="133" t="s">
        <v>12</v>
      </c>
      <c r="K8" s="133" t="s">
        <v>8</v>
      </c>
      <c r="L8" s="133" t="s">
        <v>9</v>
      </c>
      <c r="M8" s="135" t="s">
        <v>13</v>
      </c>
      <c r="O8" s="40" t="s">
        <v>148</v>
      </c>
    </row>
    <row r="9" spans="1:15" ht="20.25" customHeight="1" thickBot="1" x14ac:dyDescent="0.45">
      <c r="A9" s="134"/>
      <c r="B9" s="134"/>
      <c r="C9" s="134"/>
      <c r="D9" s="134"/>
      <c r="E9" s="34" t="s">
        <v>7</v>
      </c>
      <c r="F9" s="34" t="s">
        <v>14</v>
      </c>
      <c r="G9" s="34" t="s">
        <v>7</v>
      </c>
      <c r="H9" s="34" t="s">
        <v>15</v>
      </c>
      <c r="I9" s="134"/>
      <c r="J9" s="134"/>
      <c r="K9" s="134"/>
      <c r="L9" s="134"/>
      <c r="M9" s="136"/>
      <c r="O9" s="41">
        <v>763582891587</v>
      </c>
    </row>
    <row r="10" spans="1:15" ht="23.1" customHeight="1" x14ac:dyDescent="0.4">
      <c r="A10" s="35" t="s">
        <v>16</v>
      </c>
      <c r="B10" s="36">
        <v>200000</v>
      </c>
      <c r="C10" s="36">
        <v>7423957592</v>
      </c>
      <c r="D10" s="36">
        <v>10188628360</v>
      </c>
      <c r="E10" s="36">
        <v>0</v>
      </c>
      <c r="F10" s="36">
        <v>0</v>
      </c>
      <c r="G10" s="36">
        <v>190000</v>
      </c>
      <c r="H10" s="36">
        <v>11441964691</v>
      </c>
      <c r="I10" s="36">
        <v>10000</v>
      </c>
      <c r="J10" s="36">
        <v>60690</v>
      </c>
      <c r="K10" s="36">
        <v>371197880</v>
      </c>
      <c r="L10" s="36">
        <v>602208664</v>
      </c>
      <c r="M10" s="37">
        <f>Table1[[#This Row],[10188628360.0000]]/$O$9</f>
        <v>7.8866180821363574E-4</v>
      </c>
    </row>
    <row r="11" spans="1:15" ht="23.1" customHeight="1" x14ac:dyDescent="0.4">
      <c r="A11" s="35" t="s">
        <v>17</v>
      </c>
      <c r="B11" s="36">
        <v>69226</v>
      </c>
      <c r="C11" s="36">
        <v>7644548573</v>
      </c>
      <c r="D11" s="36">
        <v>9366001904</v>
      </c>
      <c r="E11" s="36">
        <v>0</v>
      </c>
      <c r="F11" s="36">
        <v>0</v>
      </c>
      <c r="G11" s="36">
        <v>9226</v>
      </c>
      <c r="H11" s="36">
        <v>1268716510</v>
      </c>
      <c r="I11" s="36">
        <v>60000</v>
      </c>
      <c r="J11" s="36">
        <v>137760</v>
      </c>
      <c r="K11" s="36">
        <v>6625731869</v>
      </c>
      <c r="L11" s="36">
        <v>8201706913</v>
      </c>
      <c r="M11" s="37">
        <f>Table1[[#This Row],[10188628360.0000]]/$O$9</f>
        <v>1.0741082603296549E-2</v>
      </c>
    </row>
    <row r="12" spans="1:15" ht="23.1" customHeight="1" x14ac:dyDescent="0.4">
      <c r="A12" s="35" t="s">
        <v>18</v>
      </c>
      <c r="B12" s="36">
        <v>6351779</v>
      </c>
      <c r="C12" s="36">
        <v>15184421924</v>
      </c>
      <c r="D12" s="36">
        <v>17048748724</v>
      </c>
      <c r="E12" s="36">
        <v>0</v>
      </c>
      <c r="F12" s="36">
        <v>0</v>
      </c>
      <c r="G12" s="36">
        <v>1951779</v>
      </c>
      <c r="H12" s="36">
        <v>5333295212</v>
      </c>
      <c r="I12" s="36">
        <v>4400000</v>
      </c>
      <c r="J12" s="36">
        <v>2529</v>
      </c>
      <c r="K12" s="36">
        <v>10518542359</v>
      </c>
      <c r="L12" s="36">
        <v>11041583653</v>
      </c>
      <c r="M12" s="37">
        <f>Table1[[#This Row],[10188628360.0000]]/$O$9</f>
        <v>1.4460229235953173E-2</v>
      </c>
    </row>
    <row r="13" spans="1:15" ht="23.1" customHeight="1" x14ac:dyDescent="0.4">
      <c r="A13" s="35" t="s">
        <v>124</v>
      </c>
      <c r="B13" s="36">
        <v>0</v>
      </c>
      <c r="C13" s="36">
        <v>0</v>
      </c>
      <c r="D13" s="36">
        <v>0</v>
      </c>
      <c r="E13" s="36">
        <v>46000000</v>
      </c>
      <c r="F13" s="36">
        <v>25617868310</v>
      </c>
      <c r="G13" s="36">
        <v>0</v>
      </c>
      <c r="H13" s="36">
        <v>0</v>
      </c>
      <c r="I13" s="36">
        <v>46000000</v>
      </c>
      <c r="J13" s="36">
        <v>559</v>
      </c>
      <c r="K13" s="36">
        <v>25617868310</v>
      </c>
      <c r="L13" s="36">
        <v>25515230780</v>
      </c>
      <c r="M13" s="37">
        <f>Table1[[#This Row],[10188628360.0000]]/$O$9</f>
        <v>3.3415142037782133E-2</v>
      </c>
    </row>
    <row r="14" spans="1:15" ht="23.1" customHeight="1" x14ac:dyDescent="0.4">
      <c r="A14" s="35" t="s">
        <v>153</v>
      </c>
      <c r="B14" s="36">
        <v>0</v>
      </c>
      <c r="C14" s="36">
        <v>0</v>
      </c>
      <c r="D14" s="36">
        <v>0</v>
      </c>
      <c r="E14" s="36">
        <v>58400000</v>
      </c>
      <c r="F14" s="36">
        <v>32476687105</v>
      </c>
      <c r="G14" s="36">
        <v>0</v>
      </c>
      <c r="H14" s="36">
        <v>0</v>
      </c>
      <c r="I14" s="36">
        <v>60998000</v>
      </c>
      <c r="J14" s="36">
        <v>536</v>
      </c>
      <c r="K14" s="36">
        <v>33937412605</v>
      </c>
      <c r="L14" s="36">
        <v>32442196210</v>
      </c>
      <c r="M14" s="37">
        <f>Table1[[#This Row],[10188628360.0000]]/$O$9</f>
        <v>4.2486803420350924E-2</v>
      </c>
    </row>
    <row r="15" spans="1:15" ht="23.1" customHeight="1" x14ac:dyDescent="0.4">
      <c r="A15" s="35" t="s">
        <v>20</v>
      </c>
      <c r="B15" s="36">
        <v>3900000</v>
      </c>
      <c r="C15" s="36">
        <v>18525352525</v>
      </c>
      <c r="D15" s="36">
        <v>24186581250</v>
      </c>
      <c r="E15" s="36">
        <v>1700000</v>
      </c>
      <c r="F15" s="36">
        <v>13227464165</v>
      </c>
      <c r="G15" s="36">
        <v>1600000</v>
      </c>
      <c r="H15" s="36">
        <v>10780854842</v>
      </c>
      <c r="I15" s="36">
        <v>4000000</v>
      </c>
      <c r="J15" s="36">
        <v>8030</v>
      </c>
      <c r="K15" s="36">
        <v>23512121077</v>
      </c>
      <c r="L15" s="36">
        <v>31871712400</v>
      </c>
      <c r="M15" s="37">
        <f>Table1[[#This Row],[10188628360.0000]]/$O$9</f>
        <v>4.1739688973071558E-2</v>
      </c>
    </row>
    <row r="16" spans="1:15" ht="23.1" customHeight="1" x14ac:dyDescent="0.4">
      <c r="A16" s="35" t="s">
        <v>22</v>
      </c>
      <c r="B16" s="36">
        <v>1000000</v>
      </c>
      <c r="C16" s="36">
        <v>5863035818</v>
      </c>
      <c r="D16" s="36">
        <v>8077077800</v>
      </c>
      <c r="E16" s="36">
        <v>0</v>
      </c>
      <c r="F16" s="36">
        <v>0</v>
      </c>
      <c r="G16" s="36">
        <v>0</v>
      </c>
      <c r="H16" s="36">
        <v>0</v>
      </c>
      <c r="I16" s="36">
        <v>1000000</v>
      </c>
      <c r="J16" s="36">
        <v>7460</v>
      </c>
      <c r="K16" s="36">
        <v>5863035818</v>
      </c>
      <c r="L16" s="36">
        <v>7402334200</v>
      </c>
      <c r="M16" s="37">
        <f>Table1[[#This Row],[10188628360.0000]]/$O$9</f>
        <v>9.6942116979798834E-3</v>
      </c>
    </row>
    <row r="17" spans="1:13" ht="23.1" customHeight="1" x14ac:dyDescent="0.4">
      <c r="A17" s="35" t="s">
        <v>129</v>
      </c>
      <c r="B17" s="36">
        <v>0</v>
      </c>
      <c r="C17" s="36">
        <v>0</v>
      </c>
      <c r="D17" s="36">
        <v>0</v>
      </c>
      <c r="E17" s="36">
        <v>52000000</v>
      </c>
      <c r="F17" s="36">
        <v>33542318548</v>
      </c>
      <c r="G17" s="36">
        <v>0</v>
      </c>
      <c r="H17" s="36">
        <v>0</v>
      </c>
      <c r="I17" s="36">
        <v>52000000</v>
      </c>
      <c r="J17" s="36">
        <v>612</v>
      </c>
      <c r="K17" s="36">
        <v>33542318548</v>
      </c>
      <c r="L17" s="36">
        <v>31578000480</v>
      </c>
      <c r="M17" s="37">
        <f>Table1[[#This Row],[10188628360.0000]]/$O$9</f>
        <v>4.1355039286395681E-2</v>
      </c>
    </row>
    <row r="18" spans="1:13" ht="23.1" customHeight="1" x14ac:dyDescent="0.4">
      <c r="A18" s="35" t="s">
        <v>24</v>
      </c>
      <c r="B18" s="36">
        <v>4000000</v>
      </c>
      <c r="C18" s="36">
        <v>11709104926</v>
      </c>
      <c r="D18" s="36">
        <v>15376215920</v>
      </c>
      <c r="E18" s="36">
        <v>4000000</v>
      </c>
      <c r="F18" s="36">
        <v>16127107852</v>
      </c>
      <c r="G18" s="36">
        <v>0</v>
      </c>
      <c r="H18" s="36">
        <v>0</v>
      </c>
      <c r="I18" s="36">
        <v>8000000</v>
      </c>
      <c r="J18" s="36">
        <v>3968</v>
      </c>
      <c r="K18" s="36">
        <v>27836212778</v>
      </c>
      <c r="L18" s="36">
        <v>31498618880</v>
      </c>
      <c r="M18" s="37">
        <f>Table1[[#This Row],[10188628360.0000]]/$O$9</f>
        <v>4.1251079911618416E-2</v>
      </c>
    </row>
    <row r="19" spans="1:13" ht="23.1" customHeight="1" x14ac:dyDescent="0.4">
      <c r="A19" s="35" t="s">
        <v>25</v>
      </c>
      <c r="B19" s="36">
        <v>2500000</v>
      </c>
      <c r="C19" s="36">
        <v>13536192087</v>
      </c>
      <c r="D19" s="36">
        <v>17662406000</v>
      </c>
      <c r="E19" s="36">
        <v>0</v>
      </c>
      <c r="F19" s="36">
        <v>0</v>
      </c>
      <c r="G19" s="36">
        <v>500000</v>
      </c>
      <c r="H19" s="36">
        <v>3615438322</v>
      </c>
      <c r="I19" s="36">
        <v>2000000</v>
      </c>
      <c r="J19" s="36">
        <v>8090</v>
      </c>
      <c r="K19" s="36">
        <v>10828953670</v>
      </c>
      <c r="L19" s="36">
        <v>16054928600</v>
      </c>
      <c r="M19" s="37">
        <f>Table1[[#This Row],[10188628360.0000]]/$O$9</f>
        <v>2.1025783548701677E-2</v>
      </c>
    </row>
    <row r="20" spans="1:13" ht="23.1" customHeight="1" x14ac:dyDescent="0.4">
      <c r="A20" s="35" t="s">
        <v>26</v>
      </c>
      <c r="B20" s="36">
        <v>1800000</v>
      </c>
      <c r="C20" s="36">
        <v>11244419274</v>
      </c>
      <c r="D20" s="36">
        <v>12431158560</v>
      </c>
      <c r="E20" s="36">
        <v>0</v>
      </c>
      <c r="F20" s="36">
        <v>0</v>
      </c>
      <c r="G20" s="36">
        <v>1800000</v>
      </c>
      <c r="H20" s="36">
        <v>12911770539</v>
      </c>
      <c r="I20" s="36">
        <v>0</v>
      </c>
      <c r="J20" s="36">
        <v>0</v>
      </c>
      <c r="K20" s="36">
        <v>0</v>
      </c>
      <c r="L20" s="36">
        <v>0</v>
      </c>
      <c r="M20" s="37">
        <f>Table1[[#This Row],[10188628360.0000]]/$O$9</f>
        <v>0</v>
      </c>
    </row>
    <row r="21" spans="1:13" ht="23.1" customHeight="1" x14ac:dyDescent="0.4">
      <c r="A21" s="35" t="s">
        <v>154</v>
      </c>
      <c r="B21" s="36">
        <v>0</v>
      </c>
      <c r="C21" s="36">
        <v>0</v>
      </c>
      <c r="D21" s="36">
        <v>0</v>
      </c>
      <c r="E21" s="36">
        <v>15600000</v>
      </c>
      <c r="F21" s="36">
        <v>27938615256</v>
      </c>
      <c r="G21" s="36">
        <v>0</v>
      </c>
      <c r="H21" s="36">
        <v>0</v>
      </c>
      <c r="I21" s="36">
        <v>15600000</v>
      </c>
      <c r="J21" s="36">
        <v>1664</v>
      </c>
      <c r="K21" s="36">
        <v>27938615256</v>
      </c>
      <c r="L21" s="36">
        <v>25757741569</v>
      </c>
      <c r="M21" s="37">
        <f>Table1[[#This Row],[10188628360.0000]]/$O$9</f>
        <v>3.3732737929036291E-2</v>
      </c>
    </row>
    <row r="22" spans="1:13" ht="23.1" customHeight="1" x14ac:dyDescent="0.4">
      <c r="A22" s="35" t="s">
        <v>155</v>
      </c>
      <c r="B22" s="36">
        <v>0</v>
      </c>
      <c r="C22" s="36">
        <v>0</v>
      </c>
      <c r="D22" s="36">
        <v>0</v>
      </c>
      <c r="E22" s="36">
        <v>1000000</v>
      </c>
      <c r="F22" s="36">
        <v>7898829395</v>
      </c>
      <c r="G22" s="36">
        <v>0</v>
      </c>
      <c r="H22" s="36">
        <v>0</v>
      </c>
      <c r="I22" s="36">
        <v>1000000</v>
      </c>
      <c r="J22" s="36">
        <v>7570</v>
      </c>
      <c r="K22" s="36">
        <v>7898829395</v>
      </c>
      <c r="L22" s="36">
        <v>7511483900</v>
      </c>
      <c r="M22" s="37">
        <f>Table1[[#This Row],[10188628360.0000]]/$O$9</f>
        <v>9.8371558382986217E-3</v>
      </c>
    </row>
    <row r="23" spans="1:13" ht="23.1" customHeight="1" x14ac:dyDescent="0.4">
      <c r="A23" s="35" t="s">
        <v>28</v>
      </c>
      <c r="B23" s="36">
        <v>14472862</v>
      </c>
      <c r="C23" s="36">
        <v>15929074657</v>
      </c>
      <c r="D23" s="36">
        <v>21168094515</v>
      </c>
      <c r="E23" s="36">
        <v>31400000</v>
      </c>
      <c r="F23" s="36">
        <v>49928961005</v>
      </c>
      <c r="G23" s="36">
        <v>5672862</v>
      </c>
      <c r="H23" s="36">
        <v>8437887268</v>
      </c>
      <c r="I23" s="36">
        <v>40200000</v>
      </c>
      <c r="J23" s="36">
        <v>1470</v>
      </c>
      <c r="K23" s="36">
        <v>59614388599</v>
      </c>
      <c r="L23" s="36">
        <v>58637203380</v>
      </c>
      <c r="M23" s="37">
        <f>Table1[[#This Row],[10188628360.0000]]/$O$9</f>
        <v>7.6792191163595605E-2</v>
      </c>
    </row>
    <row r="24" spans="1:13" ht="23.1" customHeight="1" x14ac:dyDescent="0.4">
      <c r="A24" s="35" t="s">
        <v>30</v>
      </c>
      <c r="B24" s="36">
        <v>0</v>
      </c>
      <c r="C24" s="36">
        <v>0</v>
      </c>
      <c r="D24" s="36">
        <v>0</v>
      </c>
      <c r="E24" s="36">
        <v>400000</v>
      </c>
      <c r="F24" s="36">
        <v>3429110874</v>
      </c>
      <c r="G24" s="36">
        <v>0</v>
      </c>
      <c r="H24" s="36">
        <v>0</v>
      </c>
      <c r="I24" s="36">
        <v>400000</v>
      </c>
      <c r="J24" s="36">
        <v>9080</v>
      </c>
      <c r="K24" s="36">
        <v>3429110874</v>
      </c>
      <c r="L24" s="36">
        <v>3603924640</v>
      </c>
      <c r="M24" s="37">
        <f>Table1[[#This Row],[10188628360.0000]]/$O$9</f>
        <v>4.7197556148877925E-3</v>
      </c>
    </row>
    <row r="25" spans="1:13" ht="23.1" customHeight="1" x14ac:dyDescent="0.4">
      <c r="A25" s="35" t="s">
        <v>156</v>
      </c>
      <c r="B25" s="36">
        <v>0</v>
      </c>
      <c r="C25" s="36">
        <v>0</v>
      </c>
      <c r="D25" s="36">
        <v>0</v>
      </c>
      <c r="E25" s="36">
        <v>10800000</v>
      </c>
      <c r="F25" s="36">
        <v>29062838059</v>
      </c>
      <c r="G25" s="36">
        <v>6800000</v>
      </c>
      <c r="H25" s="36">
        <v>18151703937</v>
      </c>
      <c r="I25" s="36">
        <v>4000000</v>
      </c>
      <c r="J25" s="36">
        <v>2671</v>
      </c>
      <c r="K25" s="36">
        <v>10764014096</v>
      </c>
      <c r="L25" s="36">
        <v>10601412680</v>
      </c>
      <c r="M25" s="37">
        <f>Table1[[#This Row],[10188628360.0000]]/$O$9</f>
        <v>1.3883774501503628E-2</v>
      </c>
    </row>
    <row r="26" spans="1:13" ht="23.1" customHeight="1" x14ac:dyDescent="0.4">
      <c r="A26" s="35" t="s">
        <v>31</v>
      </c>
      <c r="B26" s="36">
        <v>1200000</v>
      </c>
      <c r="C26" s="36">
        <v>7852972024</v>
      </c>
      <c r="D26" s="36">
        <v>13800491160</v>
      </c>
      <c r="E26" s="36">
        <v>1600000</v>
      </c>
      <c r="F26" s="36">
        <v>24051903973</v>
      </c>
      <c r="G26" s="36">
        <v>2240021</v>
      </c>
      <c r="H26" s="36">
        <v>35063978708</v>
      </c>
      <c r="I26" s="36">
        <v>559979</v>
      </c>
      <c r="J26" s="36">
        <v>15870</v>
      </c>
      <c r="K26" s="36">
        <v>6481334174</v>
      </c>
      <c r="L26" s="36">
        <v>8818171252</v>
      </c>
      <c r="M26" s="37">
        <f>Table1[[#This Row],[10188628360.0000]]/$O$9</f>
        <v>1.1548413864633173E-2</v>
      </c>
    </row>
    <row r="27" spans="1:13" ht="23.1" customHeight="1" x14ac:dyDescent="0.4">
      <c r="A27" s="35" t="s">
        <v>32</v>
      </c>
      <c r="B27" s="36">
        <v>1000000</v>
      </c>
      <c r="C27" s="36">
        <v>7251946016</v>
      </c>
      <c r="D27" s="36">
        <v>10349376100</v>
      </c>
      <c r="E27" s="36">
        <v>0</v>
      </c>
      <c r="F27" s="36">
        <v>0</v>
      </c>
      <c r="G27" s="36">
        <v>1000000</v>
      </c>
      <c r="H27" s="36">
        <v>10728052066</v>
      </c>
      <c r="I27" s="36">
        <v>0</v>
      </c>
      <c r="J27" s="36">
        <v>0</v>
      </c>
      <c r="K27" s="36">
        <v>0</v>
      </c>
      <c r="L27" s="36">
        <v>0</v>
      </c>
      <c r="M27" s="37">
        <f>Table1[[#This Row],[10188628360.0000]]/$O$9</f>
        <v>0</v>
      </c>
    </row>
    <row r="28" spans="1:13" ht="23.1" customHeight="1" x14ac:dyDescent="0.4">
      <c r="A28" s="35" t="s">
        <v>33</v>
      </c>
      <c r="B28" s="36">
        <v>4000000</v>
      </c>
      <c r="C28" s="36">
        <v>20411603982</v>
      </c>
      <c r="D28" s="36">
        <v>24171697200</v>
      </c>
      <c r="E28" s="36">
        <v>1465609</v>
      </c>
      <c r="F28" s="36">
        <v>8522059976</v>
      </c>
      <c r="G28" s="36">
        <v>1000191</v>
      </c>
      <c r="H28" s="36">
        <v>5952689345</v>
      </c>
      <c r="I28" s="36">
        <v>4465418</v>
      </c>
      <c r="J28" s="36">
        <v>5800</v>
      </c>
      <c r="K28" s="36">
        <v>23829788308</v>
      </c>
      <c r="L28" s="36">
        <v>25699221852</v>
      </c>
      <c r="M28" s="37">
        <f>Table1[[#This Row],[10188628360.0000]]/$O$9</f>
        <v>3.3656099599858463E-2</v>
      </c>
    </row>
    <row r="29" spans="1:13" ht="23.1" customHeight="1" x14ac:dyDescent="0.4">
      <c r="A29" s="35" t="s">
        <v>34</v>
      </c>
      <c r="B29" s="36">
        <v>3500000</v>
      </c>
      <c r="C29" s="36">
        <v>18653431697</v>
      </c>
      <c r="D29" s="36">
        <v>20837670000</v>
      </c>
      <c r="E29" s="36">
        <v>0</v>
      </c>
      <c r="F29" s="36">
        <v>0</v>
      </c>
      <c r="G29" s="36">
        <v>962413</v>
      </c>
      <c r="H29" s="36">
        <v>5465044156</v>
      </c>
      <c r="I29" s="36">
        <v>2537587</v>
      </c>
      <c r="J29" s="36">
        <v>5690</v>
      </c>
      <c r="K29" s="36">
        <v>13524201651</v>
      </c>
      <c r="L29" s="36">
        <v>14327257567</v>
      </c>
      <c r="M29" s="37">
        <f>Table1[[#This Row],[10188628360.0000]]/$O$9</f>
        <v>1.8763198763166108E-2</v>
      </c>
    </row>
    <row r="30" spans="1:13" ht="23.1" customHeight="1" x14ac:dyDescent="0.4">
      <c r="A30" s="35" t="s">
        <v>157</v>
      </c>
      <c r="B30" s="36">
        <v>0</v>
      </c>
      <c r="C30" s="36">
        <v>0</v>
      </c>
      <c r="D30" s="36">
        <v>0</v>
      </c>
      <c r="E30" s="36">
        <v>542129</v>
      </c>
      <c r="F30" s="36">
        <v>3886548579</v>
      </c>
      <c r="G30" s="36">
        <v>0</v>
      </c>
      <c r="H30" s="36">
        <v>0</v>
      </c>
      <c r="I30" s="36">
        <v>542129</v>
      </c>
      <c r="J30" s="36">
        <v>7150</v>
      </c>
      <c r="K30" s="36">
        <v>3886548579</v>
      </c>
      <c r="L30" s="36">
        <v>3846259154</v>
      </c>
      <c r="M30" s="37">
        <f>Table1[[#This Row],[10188628360.0000]]/$O$9</f>
        <v>5.0371206536674621E-3</v>
      </c>
    </row>
    <row r="31" spans="1:13" ht="23.1" customHeight="1" x14ac:dyDescent="0.4">
      <c r="A31" s="35" t="s">
        <v>35</v>
      </c>
      <c r="B31" s="36">
        <v>1000000</v>
      </c>
      <c r="C31" s="36">
        <v>13904594075</v>
      </c>
      <c r="D31" s="36">
        <v>20837670000</v>
      </c>
      <c r="E31" s="36">
        <v>0</v>
      </c>
      <c r="F31" s="36">
        <v>0</v>
      </c>
      <c r="G31" s="36">
        <v>400000</v>
      </c>
      <c r="H31" s="36">
        <v>9898885520</v>
      </c>
      <c r="I31" s="36">
        <v>600000</v>
      </c>
      <c r="J31" s="36">
        <v>24200</v>
      </c>
      <c r="K31" s="36">
        <v>8342756445</v>
      </c>
      <c r="L31" s="36">
        <v>14407760400</v>
      </c>
      <c r="M31" s="37">
        <f>Table1[[#This Row],[10188628360.0000]]/$O$9</f>
        <v>1.8868626522073446E-2</v>
      </c>
    </row>
    <row r="32" spans="1:13" ht="23.1" customHeight="1" x14ac:dyDescent="0.4">
      <c r="A32" s="35" t="s">
        <v>36</v>
      </c>
      <c r="B32" s="36">
        <v>1400000</v>
      </c>
      <c r="C32" s="36">
        <v>9996156739</v>
      </c>
      <c r="D32" s="36">
        <v>12252549960</v>
      </c>
      <c r="E32" s="36">
        <v>0</v>
      </c>
      <c r="F32" s="36">
        <v>0</v>
      </c>
      <c r="G32" s="36">
        <v>1400000</v>
      </c>
      <c r="H32" s="36">
        <v>12711511850</v>
      </c>
      <c r="I32" s="36">
        <v>0</v>
      </c>
      <c r="J32" s="36">
        <v>0</v>
      </c>
      <c r="K32" s="36">
        <v>0</v>
      </c>
      <c r="L32" s="36">
        <v>0</v>
      </c>
      <c r="M32" s="37">
        <f>Table1[[#This Row],[10188628360.0000]]/$O$9</f>
        <v>0</v>
      </c>
    </row>
    <row r="33" spans="1:13" ht="23.1" customHeight="1" x14ac:dyDescent="0.4">
      <c r="A33" s="35" t="s">
        <v>37</v>
      </c>
      <c r="B33" s="36">
        <v>450000</v>
      </c>
      <c r="C33" s="36">
        <v>16387798790</v>
      </c>
      <c r="D33" s="36">
        <v>20102397930</v>
      </c>
      <c r="E33" s="36">
        <v>0</v>
      </c>
      <c r="F33" s="36">
        <v>0</v>
      </c>
      <c r="G33" s="36">
        <v>50000</v>
      </c>
      <c r="H33" s="36">
        <v>2255925876</v>
      </c>
      <c r="I33" s="36">
        <v>400000</v>
      </c>
      <c r="J33" s="36">
        <v>68910</v>
      </c>
      <c r="K33" s="36">
        <v>14566932258</v>
      </c>
      <c r="L33" s="36">
        <v>27350930280</v>
      </c>
      <c r="M33" s="37">
        <f>Table1[[#This Row],[10188628360.0000]]/$O$9</f>
        <v>3.5819202579506368E-2</v>
      </c>
    </row>
    <row r="34" spans="1:13" ht="23.1" customHeight="1" x14ac:dyDescent="0.4">
      <c r="A34" s="35" t="s">
        <v>38</v>
      </c>
      <c r="B34" s="36">
        <v>5920147</v>
      </c>
      <c r="C34" s="36">
        <v>12702971234</v>
      </c>
      <c r="D34" s="36">
        <v>15520123229</v>
      </c>
      <c r="E34" s="36">
        <v>0</v>
      </c>
      <c r="F34" s="36">
        <v>0</v>
      </c>
      <c r="G34" s="36">
        <v>4036458</v>
      </c>
      <c r="H34" s="36">
        <v>11813839770</v>
      </c>
      <c r="I34" s="36">
        <v>1883689</v>
      </c>
      <c r="J34" s="36">
        <v>2991</v>
      </c>
      <c r="K34" s="36">
        <v>4041867065</v>
      </c>
      <c r="L34" s="36">
        <v>5590562103</v>
      </c>
      <c r="M34" s="37">
        <f>Table1[[#This Row],[10188628360.0000]]/$O$9</f>
        <v>7.3214868544013607E-3</v>
      </c>
    </row>
    <row r="35" spans="1:13" ht="23.1" customHeight="1" x14ac:dyDescent="0.4">
      <c r="A35" s="35" t="s">
        <v>39</v>
      </c>
      <c r="B35" s="36">
        <v>2400000</v>
      </c>
      <c r="C35" s="36">
        <v>4225344369</v>
      </c>
      <c r="D35" s="36">
        <v>4555710025</v>
      </c>
      <c r="E35" s="36">
        <v>0</v>
      </c>
      <c r="F35" s="36">
        <v>0</v>
      </c>
      <c r="G35" s="36">
        <v>2400000</v>
      </c>
      <c r="H35" s="36">
        <v>4872857565</v>
      </c>
      <c r="I35" s="36">
        <v>0</v>
      </c>
      <c r="J35" s="36">
        <v>0</v>
      </c>
      <c r="K35" s="36">
        <v>0</v>
      </c>
      <c r="L35" s="36">
        <v>0</v>
      </c>
      <c r="M35" s="37">
        <f>Table1[[#This Row],[10188628360.0000]]/$O$9</f>
        <v>0</v>
      </c>
    </row>
    <row r="36" spans="1:13" ht="23.1" customHeight="1" x14ac:dyDescent="0.4">
      <c r="A36" s="35" t="s">
        <v>158</v>
      </c>
      <c r="B36" s="36">
        <v>0</v>
      </c>
      <c r="C36" s="36">
        <v>0</v>
      </c>
      <c r="D36" s="36">
        <v>0</v>
      </c>
      <c r="E36" s="36">
        <v>900000</v>
      </c>
      <c r="F36" s="36">
        <v>15913625201</v>
      </c>
      <c r="G36" s="36">
        <v>900000</v>
      </c>
      <c r="H36" s="36">
        <v>17143062552</v>
      </c>
      <c r="I36" s="36">
        <v>0</v>
      </c>
      <c r="J36" s="36">
        <v>0</v>
      </c>
      <c r="K36" s="36">
        <v>0</v>
      </c>
      <c r="L36" s="36">
        <v>0</v>
      </c>
      <c r="M36" s="37">
        <f>Table1[[#This Row],[10188628360.0000]]/$O$9</f>
        <v>0</v>
      </c>
    </row>
    <row r="37" spans="1:13" ht="23.1" customHeight="1" x14ac:dyDescent="0.4">
      <c r="A37" s="35" t="s">
        <v>42</v>
      </c>
      <c r="B37" s="36">
        <v>1000000</v>
      </c>
      <c r="C37" s="36">
        <v>16178722714</v>
      </c>
      <c r="D37" s="36">
        <v>18763825700</v>
      </c>
      <c r="E37" s="36">
        <v>300000</v>
      </c>
      <c r="F37" s="36">
        <v>5372273694</v>
      </c>
      <c r="G37" s="36">
        <v>200000</v>
      </c>
      <c r="H37" s="36">
        <v>3528512139</v>
      </c>
      <c r="I37" s="36">
        <v>1100000</v>
      </c>
      <c r="J37" s="36">
        <v>17780</v>
      </c>
      <c r="K37" s="36">
        <v>18235458499</v>
      </c>
      <c r="L37" s="36">
        <v>19406816660</v>
      </c>
      <c r="M37" s="37">
        <f>Table1[[#This Row],[10188628360.0000]]/$O$9</f>
        <v>2.5415468148671655E-2</v>
      </c>
    </row>
    <row r="38" spans="1:13" ht="23.1" customHeight="1" x14ac:dyDescent="0.4">
      <c r="A38" s="35" t="s">
        <v>43</v>
      </c>
      <c r="B38" s="36">
        <v>1600000</v>
      </c>
      <c r="C38" s="36">
        <v>6748664086</v>
      </c>
      <c r="D38" s="36">
        <v>8414449600</v>
      </c>
      <c r="E38" s="36">
        <v>0</v>
      </c>
      <c r="F38" s="36">
        <v>0</v>
      </c>
      <c r="G38" s="36">
        <v>1600000</v>
      </c>
      <c r="H38" s="36">
        <v>8752085536</v>
      </c>
      <c r="I38" s="36">
        <v>0</v>
      </c>
      <c r="J38" s="36">
        <v>0</v>
      </c>
      <c r="K38" s="36">
        <v>0</v>
      </c>
      <c r="L38" s="36">
        <v>0</v>
      </c>
      <c r="M38" s="37">
        <f>Table1[[#This Row],[10188628360.0000]]/$O$9</f>
        <v>0</v>
      </c>
    </row>
    <row r="39" spans="1:13" ht="23.1" customHeight="1" x14ac:dyDescent="0.4">
      <c r="A39" s="35" t="s">
        <v>44</v>
      </c>
      <c r="B39" s="36">
        <v>300000</v>
      </c>
      <c r="C39" s="36">
        <v>7607401212</v>
      </c>
      <c r="D39" s="36">
        <v>13857050550</v>
      </c>
      <c r="E39" s="36">
        <v>0</v>
      </c>
      <c r="F39" s="36">
        <v>0</v>
      </c>
      <c r="G39" s="36">
        <v>300000</v>
      </c>
      <c r="H39" s="36">
        <v>15643136641</v>
      </c>
      <c r="I39" s="36">
        <v>0</v>
      </c>
      <c r="J39" s="36">
        <v>0</v>
      </c>
      <c r="K39" s="36">
        <v>0</v>
      </c>
      <c r="L39" s="36">
        <v>0</v>
      </c>
      <c r="M39" s="37">
        <f>Table1[[#This Row],[10188628360.0000]]/$O$9</f>
        <v>0</v>
      </c>
    </row>
    <row r="40" spans="1:13" ht="23.1" customHeight="1" x14ac:dyDescent="0.4">
      <c r="A40" s="35" t="s">
        <v>159</v>
      </c>
      <c r="B40" s="36">
        <v>0</v>
      </c>
      <c r="C40" s="36">
        <v>0</v>
      </c>
      <c r="D40" s="36">
        <v>0</v>
      </c>
      <c r="E40" s="36">
        <v>43000</v>
      </c>
      <c r="F40" s="36">
        <v>8973000557</v>
      </c>
      <c r="G40" s="36">
        <v>0</v>
      </c>
      <c r="H40" s="36">
        <v>0</v>
      </c>
      <c r="I40" s="36">
        <v>43000</v>
      </c>
      <c r="J40" s="36">
        <v>271320</v>
      </c>
      <c r="K40" s="36">
        <v>8973000557</v>
      </c>
      <c r="L40" s="36">
        <v>11576575949</v>
      </c>
      <c r="M40" s="37">
        <f>Table1[[#This Row],[10188628360.0000]]/$O$9</f>
        <v>1.5160863445931469E-2</v>
      </c>
    </row>
    <row r="41" spans="1:13" ht="23.1" customHeight="1" x14ac:dyDescent="0.4">
      <c r="A41" s="35" t="s">
        <v>160</v>
      </c>
      <c r="B41" s="36">
        <v>0</v>
      </c>
      <c r="C41" s="36">
        <v>0</v>
      </c>
      <c r="D41" s="36">
        <v>0</v>
      </c>
      <c r="E41" s="36">
        <v>37171853</v>
      </c>
      <c r="F41" s="36">
        <v>21268095798</v>
      </c>
      <c r="G41" s="36">
        <v>0</v>
      </c>
      <c r="H41" s="36">
        <v>0</v>
      </c>
      <c r="I41" s="36">
        <v>37171853</v>
      </c>
      <c r="J41" s="36">
        <v>515</v>
      </c>
      <c r="K41" s="36">
        <v>21268095798</v>
      </c>
      <c r="L41" s="36">
        <v>18995525010</v>
      </c>
      <c r="M41" s="37">
        <f>Table1[[#This Row],[10188628360.0000]]/$O$9</f>
        <v>2.4876834223617115E-2</v>
      </c>
    </row>
    <row r="42" spans="1:13" ht="23.1" customHeight="1" x14ac:dyDescent="0.4">
      <c r="A42" s="35" t="s">
        <v>46</v>
      </c>
      <c r="B42" s="36">
        <v>1500000</v>
      </c>
      <c r="C42" s="36">
        <v>8186168630</v>
      </c>
      <c r="D42" s="36">
        <v>11907240000</v>
      </c>
      <c r="E42" s="36">
        <v>0</v>
      </c>
      <c r="F42" s="36">
        <v>0</v>
      </c>
      <c r="G42" s="36">
        <v>300000</v>
      </c>
      <c r="H42" s="36">
        <v>2994670881</v>
      </c>
      <c r="I42" s="36">
        <v>1200000</v>
      </c>
      <c r="J42" s="36">
        <v>10070</v>
      </c>
      <c r="K42" s="36">
        <v>6548934904</v>
      </c>
      <c r="L42" s="36">
        <v>11990590680</v>
      </c>
      <c r="M42" s="37">
        <f>Table1[[#This Row],[10188628360.0000]]/$O$9</f>
        <v>1.570306356010575E-2</v>
      </c>
    </row>
    <row r="43" spans="1:13" ht="23.1" customHeight="1" x14ac:dyDescent="0.4">
      <c r="A43" s="35" t="s">
        <v>161</v>
      </c>
      <c r="B43" s="36">
        <v>0</v>
      </c>
      <c r="C43" s="36">
        <v>0</v>
      </c>
      <c r="D43" s="36">
        <v>0</v>
      </c>
      <c r="E43" s="36">
        <v>65000000</v>
      </c>
      <c r="F43" s="36">
        <v>30548395542</v>
      </c>
      <c r="G43" s="36">
        <v>0</v>
      </c>
      <c r="H43" s="36">
        <v>0</v>
      </c>
      <c r="I43" s="36">
        <v>65000000</v>
      </c>
      <c r="J43" s="36">
        <v>443</v>
      </c>
      <c r="K43" s="36">
        <v>30548395542</v>
      </c>
      <c r="L43" s="36">
        <v>28572414650</v>
      </c>
      <c r="M43" s="37">
        <f>Table1[[#This Row],[10188628360.0000]]/$O$9</f>
        <v>3.7418877458891518E-2</v>
      </c>
    </row>
    <row r="44" spans="1:13" ht="23.1" customHeight="1" x14ac:dyDescent="0.4">
      <c r="A44" s="35" t="s">
        <v>162</v>
      </c>
      <c r="B44" s="36">
        <v>0</v>
      </c>
      <c r="C44" s="36">
        <v>0</v>
      </c>
      <c r="D44" s="36">
        <v>0</v>
      </c>
      <c r="E44" s="36">
        <v>20000000</v>
      </c>
      <c r="F44" s="36">
        <v>13053116368</v>
      </c>
      <c r="G44" s="36">
        <v>0</v>
      </c>
      <c r="H44" s="36">
        <v>0</v>
      </c>
      <c r="I44" s="36">
        <v>20000000</v>
      </c>
      <c r="J44" s="36">
        <v>673</v>
      </c>
      <c r="K44" s="36">
        <v>13053116368</v>
      </c>
      <c r="L44" s="36">
        <v>13355954200</v>
      </c>
      <c r="M44" s="37">
        <f>Table1[[#This Row],[10188628360.0000]]/$O$9</f>
        <v>1.7491164806274696E-2</v>
      </c>
    </row>
    <row r="45" spans="1:13" ht="23.1" customHeight="1" x14ac:dyDescent="0.4">
      <c r="A45" s="35" t="s">
        <v>47</v>
      </c>
      <c r="B45" s="36">
        <v>555000</v>
      </c>
      <c r="C45" s="36">
        <v>9435318881</v>
      </c>
      <c r="D45" s="36">
        <v>12082574110</v>
      </c>
      <c r="E45" s="36">
        <v>0</v>
      </c>
      <c r="F45" s="36">
        <v>0</v>
      </c>
      <c r="G45" s="36">
        <v>55458</v>
      </c>
      <c r="H45" s="36">
        <v>1195479248</v>
      </c>
      <c r="I45" s="36">
        <v>499542</v>
      </c>
      <c r="J45" s="36">
        <v>27370</v>
      </c>
      <c r="K45" s="36">
        <v>8492501017</v>
      </c>
      <c r="L45" s="36">
        <v>13566776393</v>
      </c>
      <c r="M45" s="37">
        <f>Table1[[#This Row],[10188628360.0000]]/$O$9</f>
        <v>1.7767260820633839E-2</v>
      </c>
    </row>
    <row r="46" spans="1:13" ht="23.1" customHeight="1" x14ac:dyDescent="0.4">
      <c r="A46" s="35" t="s">
        <v>48</v>
      </c>
      <c r="B46" s="36">
        <v>355574</v>
      </c>
      <c r="C46" s="36">
        <v>10067882443</v>
      </c>
      <c r="D46" s="36">
        <v>14758687029</v>
      </c>
      <c r="E46" s="36">
        <v>0</v>
      </c>
      <c r="F46" s="36">
        <v>0</v>
      </c>
      <c r="G46" s="36">
        <v>355574</v>
      </c>
      <c r="H46" s="36">
        <v>13375022300</v>
      </c>
      <c r="I46" s="36">
        <v>0</v>
      </c>
      <c r="J46" s="36">
        <v>0</v>
      </c>
      <c r="K46" s="36">
        <v>0</v>
      </c>
      <c r="L46" s="36">
        <v>0</v>
      </c>
      <c r="M46" s="37">
        <f>Table1[[#This Row],[10188628360.0000]]/$O$9</f>
        <v>0</v>
      </c>
    </row>
    <row r="47" spans="1:13" ht="23.1" customHeight="1" x14ac:dyDescent="0.4">
      <c r="A47" s="35" t="s">
        <v>163</v>
      </c>
      <c r="B47" s="36">
        <v>0</v>
      </c>
      <c r="C47" s="36">
        <v>0</v>
      </c>
      <c r="D47" s="36">
        <v>0</v>
      </c>
      <c r="E47" s="36">
        <v>12000000</v>
      </c>
      <c r="F47" s="36">
        <v>22175187400</v>
      </c>
      <c r="G47" s="36">
        <v>12000000</v>
      </c>
      <c r="H47" s="36">
        <v>23043886428</v>
      </c>
      <c r="I47" s="36">
        <v>0</v>
      </c>
      <c r="J47" s="36">
        <v>0</v>
      </c>
      <c r="K47" s="36">
        <v>0</v>
      </c>
      <c r="L47" s="36">
        <v>0</v>
      </c>
      <c r="M47" s="37">
        <f>Table1[[#This Row],[10188628360.0000]]/$O$9</f>
        <v>0</v>
      </c>
    </row>
    <row r="48" spans="1:13" ht="23.1" customHeight="1" x14ac:dyDescent="0.4">
      <c r="A48" s="35" t="s">
        <v>49</v>
      </c>
      <c r="B48" s="36">
        <v>2990454</v>
      </c>
      <c r="C48" s="36">
        <v>4996217567</v>
      </c>
      <c r="D48" s="36">
        <v>6928733745</v>
      </c>
      <c r="E48" s="36">
        <v>0</v>
      </c>
      <c r="F48" s="36">
        <v>0</v>
      </c>
      <c r="G48" s="36">
        <v>2990454</v>
      </c>
      <c r="H48" s="36">
        <v>7131247717</v>
      </c>
      <c r="I48" s="36">
        <v>0</v>
      </c>
      <c r="J48" s="36">
        <v>0</v>
      </c>
      <c r="K48" s="36">
        <v>0</v>
      </c>
      <c r="L48" s="36">
        <v>0</v>
      </c>
      <c r="M48" s="37">
        <f>Table1[[#This Row],[10188628360.0000]]/$O$9</f>
        <v>0</v>
      </c>
    </row>
    <row r="49" spans="1:13" ht="23.1" customHeight="1" x14ac:dyDescent="0.4">
      <c r="A49" s="35" t="s">
        <v>50</v>
      </c>
      <c r="B49" s="36">
        <v>900000</v>
      </c>
      <c r="C49" s="36">
        <v>8581801151</v>
      </c>
      <c r="D49" s="36">
        <v>12100732650</v>
      </c>
      <c r="E49" s="36">
        <v>0</v>
      </c>
      <c r="F49" s="36">
        <v>0</v>
      </c>
      <c r="G49" s="36">
        <v>800000</v>
      </c>
      <c r="H49" s="36">
        <v>13002706136</v>
      </c>
      <c r="I49" s="36">
        <v>100000</v>
      </c>
      <c r="J49" s="36">
        <v>16380</v>
      </c>
      <c r="K49" s="36">
        <v>953533461</v>
      </c>
      <c r="L49" s="36">
        <v>1625338260</v>
      </c>
      <c r="M49" s="37">
        <f>Table1[[#This Row],[10188628360.0000]]/$O$9</f>
        <v>2.1285681985644838E-3</v>
      </c>
    </row>
    <row r="50" spans="1:13" ht="23.1" customHeight="1" x14ac:dyDescent="0.4">
      <c r="A50" s="35" t="s">
        <v>164</v>
      </c>
      <c r="B50" s="36">
        <v>0</v>
      </c>
      <c r="C50" s="36">
        <v>0</v>
      </c>
      <c r="D50" s="36">
        <v>0</v>
      </c>
      <c r="E50" s="36">
        <v>1000000</v>
      </c>
      <c r="F50" s="36">
        <v>12940123341</v>
      </c>
      <c r="G50" s="36">
        <v>0</v>
      </c>
      <c r="H50" s="36">
        <v>0</v>
      </c>
      <c r="I50" s="36">
        <v>1000000</v>
      </c>
      <c r="J50" s="36">
        <v>13420</v>
      </c>
      <c r="K50" s="36">
        <v>12940123341</v>
      </c>
      <c r="L50" s="36">
        <v>13316263400</v>
      </c>
      <c r="M50" s="37">
        <f>Table1[[#This Row],[10188628360.0000]]/$O$9</f>
        <v>1.7439185118886064E-2</v>
      </c>
    </row>
    <row r="51" spans="1:13" ht="23.1" customHeight="1" x14ac:dyDescent="0.4">
      <c r="A51" s="35" t="s">
        <v>127</v>
      </c>
      <c r="B51" s="36">
        <v>0</v>
      </c>
      <c r="C51" s="36">
        <v>0</v>
      </c>
      <c r="D51" s="36">
        <v>0</v>
      </c>
      <c r="E51" s="36">
        <v>16800000</v>
      </c>
      <c r="F51" s="36">
        <v>32380431945</v>
      </c>
      <c r="G51" s="36">
        <v>0</v>
      </c>
      <c r="H51" s="36">
        <v>0</v>
      </c>
      <c r="I51" s="36">
        <v>16800000</v>
      </c>
      <c r="J51" s="36">
        <v>1904</v>
      </c>
      <c r="K51" s="36">
        <v>32380431945</v>
      </c>
      <c r="L51" s="36">
        <v>31739938945</v>
      </c>
      <c r="M51" s="37">
        <f>Table1[[#This Row],[10188628360.0000]]/$O$9</f>
        <v>4.1567116412250915E-2</v>
      </c>
    </row>
    <row r="52" spans="1:13" ht="23.1" customHeight="1" x14ac:dyDescent="0.4">
      <c r="A52" s="35" t="s">
        <v>51</v>
      </c>
      <c r="B52" s="36">
        <v>1694640</v>
      </c>
      <c r="C52" s="36">
        <v>4671573833</v>
      </c>
      <c r="D52" s="36">
        <v>5236316913</v>
      </c>
      <c r="E52" s="36">
        <v>0</v>
      </c>
      <c r="F52" s="36">
        <v>0</v>
      </c>
      <c r="G52" s="36">
        <v>1694640</v>
      </c>
      <c r="H52" s="36">
        <v>5158740447</v>
      </c>
      <c r="I52" s="36">
        <v>0</v>
      </c>
      <c r="J52" s="36">
        <v>0</v>
      </c>
      <c r="K52" s="36">
        <v>0</v>
      </c>
      <c r="L52" s="36">
        <v>0</v>
      </c>
      <c r="M52" s="37">
        <f>Table1[[#This Row],[10188628360.0000]]/$O$9</f>
        <v>0</v>
      </c>
    </row>
    <row r="53" spans="1:13" ht="23.1" customHeight="1" x14ac:dyDescent="0.4">
      <c r="A53" s="35" t="s">
        <v>116</v>
      </c>
      <c r="B53" s="36">
        <v>0</v>
      </c>
      <c r="C53" s="36">
        <v>0</v>
      </c>
      <c r="D53" s="36">
        <v>0</v>
      </c>
      <c r="E53" s="36">
        <v>350000</v>
      </c>
      <c r="F53" s="36">
        <v>36173446398</v>
      </c>
      <c r="G53" s="36">
        <v>0</v>
      </c>
      <c r="H53" s="36">
        <v>0</v>
      </c>
      <c r="I53" s="36">
        <v>350000</v>
      </c>
      <c r="J53" s="36">
        <v>103200</v>
      </c>
      <c r="K53" s="36">
        <v>36173446398</v>
      </c>
      <c r="L53" s="36">
        <v>35840792400</v>
      </c>
      <c r="M53" s="37">
        <f>Table1[[#This Row],[10188628360.0000]]/$O$9</f>
        <v>4.6937657711934769E-2</v>
      </c>
    </row>
    <row r="54" spans="1:13" ht="23.1" customHeight="1" x14ac:dyDescent="0.4">
      <c r="A54" s="35" t="s">
        <v>52</v>
      </c>
      <c r="B54" s="36">
        <v>1200000</v>
      </c>
      <c r="C54" s="36">
        <v>12893049950</v>
      </c>
      <c r="D54" s="36">
        <v>19301636040</v>
      </c>
      <c r="E54" s="36">
        <v>233723</v>
      </c>
      <c r="F54" s="36">
        <v>3711960775</v>
      </c>
      <c r="G54" s="36">
        <v>1000599</v>
      </c>
      <c r="H54" s="36">
        <v>16911615026</v>
      </c>
      <c r="I54" s="36">
        <v>433124</v>
      </c>
      <c r="J54" s="36">
        <v>15840</v>
      </c>
      <c r="K54" s="36">
        <v>5854366653</v>
      </c>
      <c r="L54" s="36">
        <v>6807651075</v>
      </c>
      <c r="M54" s="37">
        <f>Table1[[#This Row],[10188628360.0000]]/$O$9</f>
        <v>8.915405452381538E-3</v>
      </c>
    </row>
    <row r="55" spans="1:13" ht="23.1" customHeight="1" x14ac:dyDescent="0.4">
      <c r="A55" s="35" t="s">
        <v>165</v>
      </c>
      <c r="B55" s="36">
        <v>0</v>
      </c>
      <c r="C55" s="36">
        <v>0</v>
      </c>
      <c r="D55" s="36">
        <v>0</v>
      </c>
      <c r="E55" s="36">
        <v>454</v>
      </c>
      <c r="F55" s="36">
        <v>17070352</v>
      </c>
      <c r="G55" s="36">
        <v>454</v>
      </c>
      <c r="H55" s="36">
        <v>18452098</v>
      </c>
      <c r="I55" s="36">
        <v>0</v>
      </c>
      <c r="J55" s="36">
        <v>0</v>
      </c>
      <c r="K55" s="36">
        <v>0</v>
      </c>
      <c r="L55" s="36">
        <v>0</v>
      </c>
      <c r="M55" s="37">
        <f>Table1[[#This Row],[10188628360.0000]]/$O$9</f>
        <v>0</v>
      </c>
    </row>
    <row r="56" spans="1:13" ht="23.1" customHeight="1" x14ac:dyDescent="0.4">
      <c r="A56" s="35" t="s">
        <v>54</v>
      </c>
      <c r="B56" s="36">
        <v>5000000</v>
      </c>
      <c r="C56" s="36">
        <v>6791160703</v>
      </c>
      <c r="D56" s="36">
        <v>6762320050</v>
      </c>
      <c r="E56" s="36">
        <v>0</v>
      </c>
      <c r="F56" s="36">
        <v>0</v>
      </c>
      <c r="G56" s="36">
        <v>5000000</v>
      </c>
      <c r="H56" s="36">
        <v>7789319551</v>
      </c>
      <c r="I56" s="36">
        <v>0</v>
      </c>
      <c r="J56" s="36">
        <v>0</v>
      </c>
      <c r="K56" s="36">
        <v>0</v>
      </c>
      <c r="L56" s="36">
        <v>0</v>
      </c>
      <c r="M56" s="37">
        <f>Table1[[#This Row],[10188628360.0000]]/$O$9</f>
        <v>0</v>
      </c>
    </row>
    <row r="57" spans="1:13" ht="23.1" customHeight="1" x14ac:dyDescent="0.4">
      <c r="A57" s="35" t="s">
        <v>55</v>
      </c>
      <c r="B57" s="36">
        <v>1000000</v>
      </c>
      <c r="C57" s="36">
        <v>3617889926</v>
      </c>
      <c r="D57" s="36">
        <v>3924427850</v>
      </c>
      <c r="E57" s="36">
        <v>0</v>
      </c>
      <c r="F57" s="36">
        <v>0</v>
      </c>
      <c r="G57" s="36">
        <v>1000000</v>
      </c>
      <c r="H57" s="36">
        <v>3845641315</v>
      </c>
      <c r="I57" s="36">
        <v>0</v>
      </c>
      <c r="J57" s="36">
        <v>0</v>
      </c>
      <c r="K57" s="36">
        <v>0</v>
      </c>
      <c r="L57" s="36">
        <v>0</v>
      </c>
      <c r="M57" s="37">
        <f>Table1[[#This Row],[10188628360.0000]]/$O$9</f>
        <v>0</v>
      </c>
    </row>
    <row r="58" spans="1:13" ht="23.1" customHeight="1" x14ac:dyDescent="0.4">
      <c r="A58" s="35" t="s">
        <v>57</v>
      </c>
      <c r="B58" s="36">
        <v>800000</v>
      </c>
      <c r="C58" s="36">
        <v>14457528899</v>
      </c>
      <c r="D58" s="36">
        <v>14288688000</v>
      </c>
      <c r="E58" s="36">
        <v>0</v>
      </c>
      <c r="F58" s="36">
        <v>0</v>
      </c>
      <c r="G58" s="36">
        <v>200000</v>
      </c>
      <c r="H58" s="36">
        <v>3492790412</v>
      </c>
      <c r="I58" s="36">
        <v>600000</v>
      </c>
      <c r="J58" s="36">
        <v>18120</v>
      </c>
      <c r="K58" s="36">
        <v>10843146674</v>
      </c>
      <c r="L58" s="36">
        <v>10787959440</v>
      </c>
      <c r="M58" s="37">
        <f>Table1[[#This Row],[10188628360.0000]]/$O$9</f>
        <v>1.4128079032230199E-2</v>
      </c>
    </row>
    <row r="59" spans="1:13" ht="23.1" customHeight="1" x14ac:dyDescent="0.4">
      <c r="A59" s="35" t="s">
        <v>166</v>
      </c>
      <c r="B59" s="36">
        <v>0</v>
      </c>
      <c r="C59" s="36">
        <v>0</v>
      </c>
      <c r="D59" s="36">
        <v>0</v>
      </c>
      <c r="E59" s="36">
        <v>1196031</v>
      </c>
      <c r="F59" s="36">
        <v>26955357118</v>
      </c>
      <c r="G59" s="36">
        <v>5955</v>
      </c>
      <c r="H59" s="36">
        <v>136201714</v>
      </c>
      <c r="I59" s="36">
        <v>1190076</v>
      </c>
      <c r="J59" s="36">
        <v>21760</v>
      </c>
      <c r="K59" s="36">
        <v>26820918644</v>
      </c>
      <c r="L59" s="36">
        <v>25695877269</v>
      </c>
      <c r="M59" s="37">
        <f>Table1[[#This Row],[10188628360.0000]]/$O$9</f>
        <v>3.3651719482078395E-2</v>
      </c>
    </row>
    <row r="60" spans="1:13" ht="23.1" customHeight="1" thickBot="1" x14ac:dyDescent="0.45">
      <c r="A60" s="35" t="s">
        <v>59</v>
      </c>
      <c r="B60" s="36">
        <v>267500</v>
      </c>
      <c r="C60" s="36">
        <v>7482982833</v>
      </c>
      <c r="D60" s="36">
        <v>7883337084</v>
      </c>
      <c r="E60" s="36">
        <v>0</v>
      </c>
      <c r="F60" s="36">
        <v>0</v>
      </c>
      <c r="G60" s="36">
        <v>133750</v>
      </c>
      <c r="H60" s="36">
        <v>4869744100</v>
      </c>
      <c r="I60" s="36">
        <v>133750</v>
      </c>
      <c r="J60" s="36">
        <v>42050</v>
      </c>
      <c r="K60" s="36">
        <v>3741491417</v>
      </c>
      <c r="L60" s="36">
        <v>5580712534</v>
      </c>
      <c r="M60" s="37">
        <f>Table1[[#This Row],[10188628360.0000]]/$O$9</f>
        <v>7.3085877060462571E-3</v>
      </c>
    </row>
    <row r="61" spans="1:13" ht="23.1" customHeight="1" thickBot="1" x14ac:dyDescent="0.45">
      <c r="A61" s="38" t="s">
        <v>60</v>
      </c>
      <c r="B61" s="39"/>
      <c r="C61" s="39">
        <f>SUBTOTAL(109,C10:C60)</f>
        <v>340163289130</v>
      </c>
      <c r="D61" s="39">
        <f>SUBTOTAL(109,D10:D60)</f>
        <v>434142617958</v>
      </c>
      <c r="E61" s="39"/>
      <c r="F61" s="39">
        <f>SUBTOTAL(109,F10:F60)</f>
        <v>505192397586</v>
      </c>
      <c r="G61" s="39"/>
      <c r="H61" s="39">
        <f>SUBTOTAL(109,H10:H60)</f>
        <v>318736730418</v>
      </c>
      <c r="I61" s="39"/>
      <c r="J61" s="39"/>
      <c r="K61" s="39">
        <f>SUBTOTAL(109,K10:K60)</f>
        <v>599798742832</v>
      </c>
      <c r="L61" s="39">
        <f>SUBTOTAL(109,L10:L60)</f>
        <v>651219636422</v>
      </c>
      <c r="M61" s="43">
        <f>SUBTOTAL(109,M10:M60)</f>
        <v>0.85284733798649071</v>
      </c>
    </row>
    <row r="62" spans="1:13" ht="23.1" customHeight="1" thickTop="1" x14ac:dyDescent="0.4">
      <c r="A62" s="12" t="s">
        <v>61</v>
      </c>
      <c r="B62" s="13"/>
      <c r="C62" s="14"/>
      <c r="D62" s="14"/>
      <c r="E62" s="14"/>
      <c r="F62" s="14"/>
      <c r="G62" s="14"/>
      <c r="H62" s="14"/>
      <c r="I62" s="13"/>
      <c r="J62" s="14"/>
      <c r="K62" s="14"/>
      <c r="L62" s="14"/>
      <c r="M62" s="14"/>
    </row>
    <row r="63" spans="1:13" x14ac:dyDescent="0.4">
      <c r="L63" s="42"/>
    </row>
    <row r="64" spans="1:13" x14ac:dyDescent="0.4">
      <c r="L64" s="42"/>
    </row>
  </sheetData>
  <mergeCells count="20">
    <mergeCell ref="E7:H7"/>
    <mergeCell ref="B7:D7"/>
    <mergeCell ref="I7:M7"/>
    <mergeCell ref="D8:D9"/>
    <mergeCell ref="A6:M6"/>
    <mergeCell ref="L8:L9"/>
    <mergeCell ref="J8:J9"/>
    <mergeCell ref="M8:M9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</mergeCells>
  <pageMargins left="0.7" right="0.7" top="0.75" bottom="0.75" header="0.3" footer="0.3"/>
  <pageSetup paperSize="9" scale="65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2A37-E453-457F-8A3B-8A06930A156E}">
  <dimension ref="A1:N38"/>
  <sheetViews>
    <sheetView rightToLeft="1" view="pageBreakPreview" topLeftCell="A5" zoomScale="85" zoomScaleNormal="130" zoomScaleSheetLayoutView="85" workbookViewId="0">
      <selection activeCell="Z14" sqref="Z14"/>
    </sheetView>
  </sheetViews>
  <sheetFormatPr defaultColWidth="9.140625" defaultRowHeight="15.75" x14ac:dyDescent="0.4"/>
  <cols>
    <col min="1" max="1" width="37" style="4" bestFit="1" customWidth="1"/>
    <col min="2" max="2" width="13.28515625" style="4" customWidth="1"/>
    <col min="3" max="3" width="12" style="4" customWidth="1"/>
    <col min="4" max="4" width="11.5703125" style="4" customWidth="1"/>
    <col min="5" max="5" width="11.7109375" style="4" customWidth="1"/>
    <col min="6" max="6" width="12.5703125" style="4" customWidth="1"/>
    <col min="7" max="7" width="9.140625" style="4"/>
    <col min="8" max="8" width="11" style="4" bestFit="1" customWidth="1"/>
    <col min="9" max="9" width="12" style="4" bestFit="1" customWidth="1"/>
    <col min="10" max="10" width="9.42578125" style="4" customWidth="1"/>
    <col min="11" max="11" width="9.140625" style="4" hidden="1" customWidth="1"/>
    <col min="12" max="12" width="9.7109375" style="4" customWidth="1"/>
    <col min="13" max="16384" width="9.140625" style="4"/>
  </cols>
  <sheetData>
    <row r="1" spans="1:14" ht="21" x14ac:dyDescent="0.55000000000000004">
      <c r="A1" s="143" t="s">
        <v>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ht="21" x14ac:dyDescent="0.55000000000000004">
      <c r="A2" s="143" t="s">
        <v>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ht="21" x14ac:dyDescent="0.55000000000000004">
      <c r="A3" s="143" t="s">
        <v>150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ht="21" x14ac:dyDescent="0.55000000000000004">
      <c r="A4" s="114"/>
      <c r="B4" s="114"/>
      <c r="C4" s="114"/>
      <c r="D4" s="114"/>
      <c r="E4" s="114"/>
      <c r="F4" s="114"/>
      <c r="G4" s="114"/>
      <c r="H4" s="114"/>
      <c r="I4" s="114"/>
    </row>
    <row r="5" spans="1:14" ht="21.75" x14ac:dyDescent="0.4">
      <c r="A5" s="142" t="s">
        <v>226</v>
      </c>
      <c r="B5" s="142"/>
      <c r="C5" s="142"/>
      <c r="D5" s="142"/>
      <c r="E5" s="142"/>
      <c r="F5" s="142"/>
      <c r="G5" s="142"/>
      <c r="H5" s="132"/>
      <c r="I5" s="132"/>
    </row>
    <row r="6" spans="1:14" ht="16.5" thickBot="1" x14ac:dyDescent="0.45">
      <c r="A6" s="115"/>
      <c r="B6" s="116"/>
      <c r="C6" s="116"/>
      <c r="D6" s="116"/>
      <c r="E6" s="116"/>
      <c r="F6" s="116"/>
      <c r="G6" s="116"/>
      <c r="H6" s="116"/>
    </row>
    <row r="7" spans="1:14" ht="18.600000000000001" customHeight="1" thickBot="1" x14ac:dyDescent="0.45">
      <c r="A7" s="115"/>
      <c r="B7" s="141" t="s">
        <v>151</v>
      </c>
      <c r="C7" s="141"/>
      <c r="D7" s="141"/>
      <c r="E7" s="141"/>
      <c r="F7" s="141"/>
      <c r="G7" s="141"/>
      <c r="H7" s="141" t="s">
        <v>152</v>
      </c>
      <c r="I7" s="141"/>
      <c r="J7" s="141"/>
      <c r="K7" s="141"/>
      <c r="L7" s="141"/>
      <c r="M7" s="141"/>
      <c r="N7" s="141"/>
    </row>
    <row r="8" spans="1:14" ht="16.5" thickBot="1" x14ac:dyDescent="0.45">
      <c r="A8" s="117" t="s">
        <v>62</v>
      </c>
      <c r="B8" s="117" t="s">
        <v>227</v>
      </c>
      <c r="C8" s="117" t="s">
        <v>228</v>
      </c>
      <c r="D8" s="117" t="s">
        <v>229</v>
      </c>
      <c r="E8" s="117" t="s">
        <v>230</v>
      </c>
      <c r="F8" s="117" t="s">
        <v>224</v>
      </c>
      <c r="G8" s="117" t="s">
        <v>225</v>
      </c>
      <c r="H8" s="117" t="s">
        <v>227</v>
      </c>
      <c r="I8" s="117" t="s">
        <v>228</v>
      </c>
      <c r="J8" s="118" t="s">
        <v>229</v>
      </c>
      <c r="K8" s="115"/>
      <c r="L8" s="117" t="s">
        <v>230</v>
      </c>
      <c r="M8" s="117" t="s">
        <v>224</v>
      </c>
      <c r="N8" s="117" t="s">
        <v>225</v>
      </c>
    </row>
    <row r="9" spans="1:14" ht="19.5" x14ac:dyDescent="0.4">
      <c r="A9" s="119" t="s">
        <v>207</v>
      </c>
      <c r="B9" s="120"/>
      <c r="C9" s="120"/>
      <c r="D9" s="120"/>
      <c r="E9" s="120"/>
      <c r="F9" s="120"/>
      <c r="G9" s="113"/>
      <c r="H9" s="120" t="s">
        <v>233</v>
      </c>
      <c r="I9" s="120" t="s">
        <v>231</v>
      </c>
      <c r="J9" s="120"/>
      <c r="K9" s="120"/>
      <c r="L9" s="120">
        <v>30000000</v>
      </c>
      <c r="M9" s="120">
        <v>400</v>
      </c>
      <c r="N9" s="120" t="s">
        <v>235</v>
      </c>
    </row>
    <row r="10" spans="1:14" ht="19.5" x14ac:dyDescent="0.4">
      <c r="A10" s="121" t="s">
        <v>197</v>
      </c>
      <c r="B10" s="122"/>
      <c r="C10" s="122"/>
      <c r="D10" s="122"/>
      <c r="E10" s="122"/>
      <c r="F10" s="122"/>
      <c r="G10" s="123"/>
      <c r="H10" s="122" t="s">
        <v>233</v>
      </c>
      <c r="I10" s="122" t="s">
        <v>231</v>
      </c>
      <c r="J10" s="122"/>
      <c r="K10" s="122"/>
      <c r="L10" s="122">
        <v>14000000</v>
      </c>
      <c r="M10" s="122">
        <v>450</v>
      </c>
      <c r="N10" s="122" t="s">
        <v>235</v>
      </c>
    </row>
    <row r="11" spans="1:14" ht="19.5" x14ac:dyDescent="0.4">
      <c r="A11" s="119" t="s">
        <v>194</v>
      </c>
      <c r="B11" s="120"/>
      <c r="C11" s="120"/>
      <c r="D11" s="120"/>
      <c r="E11" s="120"/>
      <c r="F11" s="120"/>
      <c r="G11" s="113"/>
      <c r="H11" s="120" t="s">
        <v>233</v>
      </c>
      <c r="I11" s="120" t="s">
        <v>231</v>
      </c>
      <c r="J11" s="120"/>
      <c r="K11" s="120"/>
      <c r="L11" s="120">
        <v>15000000</v>
      </c>
      <c r="M11" s="120">
        <v>1400</v>
      </c>
      <c r="N11" s="120" t="s">
        <v>235</v>
      </c>
    </row>
    <row r="12" spans="1:14" ht="19.5" x14ac:dyDescent="0.4">
      <c r="A12" s="121" t="s">
        <v>204</v>
      </c>
      <c r="B12" s="122"/>
      <c r="C12" s="122"/>
      <c r="D12" s="122"/>
      <c r="E12" s="122"/>
      <c r="F12" s="122"/>
      <c r="G12" s="123"/>
      <c r="H12" s="122" t="s">
        <v>233</v>
      </c>
      <c r="I12" s="122" t="s">
        <v>231</v>
      </c>
      <c r="J12" s="122"/>
      <c r="K12" s="122"/>
      <c r="L12" s="122">
        <v>24000000</v>
      </c>
      <c r="M12" s="122">
        <v>1500</v>
      </c>
      <c r="N12" s="122" t="s">
        <v>235</v>
      </c>
    </row>
    <row r="13" spans="1:14" ht="19.5" x14ac:dyDescent="0.4">
      <c r="A13" s="119" t="s">
        <v>169</v>
      </c>
      <c r="B13" s="120"/>
      <c r="C13" s="120"/>
      <c r="D13" s="120"/>
      <c r="E13" s="120"/>
      <c r="F13" s="120"/>
      <c r="G13" s="113"/>
      <c r="H13" s="120" t="s">
        <v>234</v>
      </c>
      <c r="I13" s="120" t="s">
        <v>232</v>
      </c>
      <c r="J13" s="120"/>
      <c r="K13" s="120"/>
      <c r="L13" s="120">
        <v>54000000</v>
      </c>
      <c r="M13" s="120">
        <v>500</v>
      </c>
      <c r="N13" s="120" t="s">
        <v>236</v>
      </c>
    </row>
    <row r="14" spans="1:14" ht="19.5" x14ac:dyDescent="0.4">
      <c r="A14" s="121" t="s">
        <v>193</v>
      </c>
      <c r="B14" s="122"/>
      <c r="C14" s="122"/>
      <c r="D14" s="122"/>
      <c r="E14" s="122"/>
      <c r="F14" s="122"/>
      <c r="G14" s="123"/>
      <c r="H14" s="122" t="s">
        <v>233</v>
      </c>
      <c r="I14" s="122" t="s">
        <v>231</v>
      </c>
      <c r="J14" s="122"/>
      <c r="K14" s="122"/>
      <c r="L14" s="122">
        <v>9000000</v>
      </c>
      <c r="M14" s="122">
        <v>550</v>
      </c>
      <c r="N14" s="122" t="s">
        <v>236</v>
      </c>
    </row>
    <row r="15" spans="1:14" ht="19.5" x14ac:dyDescent="0.4">
      <c r="A15" s="119" t="s">
        <v>170</v>
      </c>
      <c r="B15" s="120"/>
      <c r="C15" s="120"/>
      <c r="D15" s="120"/>
      <c r="E15" s="120"/>
      <c r="F15" s="120"/>
      <c r="G15" s="113"/>
      <c r="H15" s="120" t="s">
        <v>234</v>
      </c>
      <c r="I15" s="120" t="s">
        <v>232</v>
      </c>
      <c r="J15" s="120"/>
      <c r="K15" s="120"/>
      <c r="L15" s="120">
        <v>51000000</v>
      </c>
      <c r="M15" s="120">
        <v>550</v>
      </c>
      <c r="N15" s="120" t="s">
        <v>237</v>
      </c>
    </row>
    <row r="16" spans="1:14" ht="19.5" x14ac:dyDescent="0.4">
      <c r="A16" s="121" t="s">
        <v>215</v>
      </c>
      <c r="B16" s="122"/>
      <c r="C16" s="122"/>
      <c r="D16" s="122"/>
      <c r="E16" s="122"/>
      <c r="F16" s="122"/>
      <c r="G16" s="123"/>
      <c r="H16" s="122" t="s">
        <v>233</v>
      </c>
      <c r="I16" s="122" t="s">
        <v>231</v>
      </c>
      <c r="J16" s="122"/>
      <c r="K16" s="122"/>
      <c r="L16" s="122">
        <v>5000000</v>
      </c>
      <c r="M16" s="122">
        <v>600</v>
      </c>
      <c r="N16" s="122" t="s">
        <v>237</v>
      </c>
    </row>
    <row r="17" spans="1:14" ht="19.5" x14ac:dyDescent="0.4">
      <c r="A17" s="119" t="s">
        <v>191</v>
      </c>
      <c r="B17" s="120"/>
      <c r="C17" s="120"/>
      <c r="D17" s="120"/>
      <c r="E17" s="120"/>
      <c r="F17" s="120"/>
      <c r="G17" s="113"/>
      <c r="H17" s="120" t="s">
        <v>233</v>
      </c>
      <c r="I17" s="120" t="s">
        <v>231</v>
      </c>
      <c r="J17" s="120"/>
      <c r="K17" s="120"/>
      <c r="L17" s="120">
        <v>47000000</v>
      </c>
      <c r="M17" s="120">
        <v>650</v>
      </c>
      <c r="N17" s="120" t="s">
        <v>237</v>
      </c>
    </row>
    <row r="18" spans="1:14" ht="19.5" x14ac:dyDescent="0.4">
      <c r="A18" s="121" t="s">
        <v>195</v>
      </c>
      <c r="B18" s="122"/>
      <c r="C18" s="122"/>
      <c r="D18" s="122"/>
      <c r="E18" s="122"/>
      <c r="F18" s="122"/>
      <c r="G18" s="123"/>
      <c r="H18" s="122" t="s">
        <v>233</v>
      </c>
      <c r="I18" s="122" t="s">
        <v>231</v>
      </c>
      <c r="J18" s="122"/>
      <c r="K18" s="122"/>
      <c r="L18" s="122">
        <v>5300000</v>
      </c>
      <c r="M18" s="122">
        <v>1810</v>
      </c>
      <c r="N18" s="122" t="s">
        <v>238</v>
      </c>
    </row>
    <row r="19" spans="1:14" ht="19.5" x14ac:dyDescent="0.4">
      <c r="A19" s="119" t="s">
        <v>214</v>
      </c>
      <c r="B19" s="120"/>
      <c r="C19" s="120"/>
      <c r="D19" s="120"/>
      <c r="E19" s="120"/>
      <c r="F19" s="120"/>
      <c r="G19" s="113"/>
      <c r="H19" s="120" t="s">
        <v>233</v>
      </c>
      <c r="I19" s="120" t="s">
        <v>231</v>
      </c>
      <c r="J19" s="120"/>
      <c r="K19" s="120"/>
      <c r="L19" s="120">
        <v>4500000</v>
      </c>
      <c r="M19" s="120">
        <v>2010</v>
      </c>
      <c r="N19" s="120" t="s">
        <v>238</v>
      </c>
    </row>
    <row r="20" spans="1:14" ht="19.5" x14ac:dyDescent="0.4">
      <c r="A20" s="121" t="s">
        <v>189</v>
      </c>
      <c r="B20" s="122"/>
      <c r="C20" s="122"/>
      <c r="D20" s="122"/>
      <c r="E20" s="122"/>
      <c r="F20" s="122"/>
      <c r="G20" s="123"/>
      <c r="H20" s="122" t="s">
        <v>233</v>
      </c>
      <c r="I20" s="122" t="s">
        <v>231</v>
      </c>
      <c r="J20" s="122"/>
      <c r="K20" s="122"/>
      <c r="L20" s="122">
        <v>5757000</v>
      </c>
      <c r="M20" s="122">
        <v>3750</v>
      </c>
      <c r="N20" s="122" t="s">
        <v>239</v>
      </c>
    </row>
    <row r="21" spans="1:14" ht="19.5" x14ac:dyDescent="0.4">
      <c r="A21" s="119" t="s">
        <v>208</v>
      </c>
      <c r="B21" s="120"/>
      <c r="C21" s="120"/>
      <c r="D21" s="120"/>
      <c r="E21" s="120"/>
      <c r="F21" s="120"/>
      <c r="G21" s="113"/>
      <c r="H21" s="120" t="s">
        <v>233</v>
      </c>
      <c r="I21" s="120" t="s">
        <v>231</v>
      </c>
      <c r="J21" s="120"/>
      <c r="K21" s="120"/>
      <c r="L21" s="120">
        <v>16977000</v>
      </c>
      <c r="M21" s="120">
        <v>500</v>
      </c>
      <c r="N21" s="120" t="s">
        <v>235</v>
      </c>
    </row>
    <row r="22" spans="1:14" ht="19.5" x14ac:dyDescent="0.4">
      <c r="A22" s="121" t="s">
        <v>216</v>
      </c>
      <c r="B22" s="122"/>
      <c r="C22" s="122"/>
      <c r="D22" s="122"/>
      <c r="E22" s="122"/>
      <c r="F22" s="122"/>
      <c r="G22" s="123"/>
      <c r="H22" s="122" t="s">
        <v>233</v>
      </c>
      <c r="I22" s="122" t="s">
        <v>231</v>
      </c>
      <c r="J22" s="122"/>
      <c r="K22" s="122"/>
      <c r="L22" s="122">
        <v>7600000</v>
      </c>
      <c r="M22" s="122">
        <v>600</v>
      </c>
      <c r="N22" s="122" t="s">
        <v>235</v>
      </c>
    </row>
    <row r="23" spans="1:14" ht="19.5" x14ac:dyDescent="0.4">
      <c r="A23" s="119" t="s">
        <v>192</v>
      </c>
      <c r="B23" s="120"/>
      <c r="C23" s="120"/>
      <c r="D23" s="120"/>
      <c r="E23" s="120"/>
      <c r="F23" s="120"/>
      <c r="G23" s="113"/>
      <c r="H23" s="120" t="s">
        <v>233</v>
      </c>
      <c r="I23" s="120" t="s">
        <v>231</v>
      </c>
      <c r="J23" s="120"/>
      <c r="K23" s="120"/>
      <c r="L23" s="120">
        <v>2000000</v>
      </c>
      <c r="M23" s="120">
        <v>650</v>
      </c>
      <c r="N23" s="120" t="s">
        <v>235</v>
      </c>
    </row>
    <row r="24" spans="1:14" ht="19.5" x14ac:dyDescent="0.4">
      <c r="A24" s="121" t="s">
        <v>200</v>
      </c>
      <c r="B24" s="122"/>
      <c r="C24" s="122"/>
      <c r="D24" s="122"/>
      <c r="E24" s="122"/>
      <c r="F24" s="122"/>
      <c r="G24" s="123"/>
      <c r="H24" s="122" t="s">
        <v>233</v>
      </c>
      <c r="I24" s="122" t="s">
        <v>231</v>
      </c>
      <c r="J24" s="122"/>
      <c r="K24" s="122"/>
      <c r="L24" s="122">
        <v>8000000</v>
      </c>
      <c r="M24" s="122">
        <v>700</v>
      </c>
      <c r="N24" s="122" t="s">
        <v>235</v>
      </c>
    </row>
    <row r="25" spans="1:14" ht="19.5" x14ac:dyDescent="0.4">
      <c r="A25" s="119" t="s">
        <v>190</v>
      </c>
      <c r="B25" s="120"/>
      <c r="C25" s="120"/>
      <c r="D25" s="120"/>
      <c r="E25" s="120"/>
      <c r="F25" s="120"/>
      <c r="G25" s="113"/>
      <c r="H25" s="120" t="s">
        <v>233</v>
      </c>
      <c r="I25" s="120" t="s">
        <v>231</v>
      </c>
      <c r="J25" s="120"/>
      <c r="K25" s="120"/>
      <c r="L25" s="120">
        <v>15000000</v>
      </c>
      <c r="M25" s="120">
        <v>400</v>
      </c>
      <c r="N25" s="120" t="s">
        <v>240</v>
      </c>
    </row>
    <row r="26" spans="1:14" ht="19.5" x14ac:dyDescent="0.4">
      <c r="A26" s="121" t="s">
        <v>199</v>
      </c>
      <c r="B26" s="122"/>
      <c r="C26" s="122"/>
      <c r="D26" s="122"/>
      <c r="E26" s="122"/>
      <c r="F26" s="122"/>
      <c r="G26" s="123"/>
      <c r="H26" s="122" t="s">
        <v>233</v>
      </c>
      <c r="I26" s="122" t="s">
        <v>231</v>
      </c>
      <c r="J26" s="122"/>
      <c r="K26" s="122"/>
      <c r="L26" s="122">
        <v>1000000</v>
      </c>
      <c r="M26" s="122">
        <v>1600</v>
      </c>
      <c r="N26" s="122" t="s">
        <v>240</v>
      </c>
    </row>
    <row r="27" spans="1:14" ht="19.5" x14ac:dyDescent="0.4">
      <c r="A27" s="119" t="s">
        <v>206</v>
      </c>
      <c r="B27" s="120"/>
      <c r="C27" s="120"/>
      <c r="D27" s="120"/>
      <c r="E27" s="120"/>
      <c r="F27" s="120"/>
      <c r="G27" s="113"/>
      <c r="H27" s="120" t="s">
        <v>233</v>
      </c>
      <c r="I27" s="120" t="s">
        <v>231</v>
      </c>
      <c r="J27" s="120"/>
      <c r="K27" s="120"/>
      <c r="L27" s="120">
        <v>7000000</v>
      </c>
      <c r="M27" s="120">
        <v>550</v>
      </c>
      <c r="N27" s="120" t="s">
        <v>241</v>
      </c>
    </row>
    <row r="28" spans="1:14" ht="19.5" x14ac:dyDescent="0.4">
      <c r="A28" s="121" t="s">
        <v>210</v>
      </c>
      <c r="B28" s="122"/>
      <c r="C28" s="122"/>
      <c r="D28" s="122"/>
      <c r="E28" s="122"/>
      <c r="F28" s="122"/>
      <c r="G28" s="123"/>
      <c r="H28" s="122" t="s">
        <v>233</v>
      </c>
      <c r="I28" s="122" t="s">
        <v>231</v>
      </c>
      <c r="J28" s="122"/>
      <c r="K28" s="122"/>
      <c r="L28" s="122">
        <v>4000000</v>
      </c>
      <c r="M28" s="122">
        <v>8000</v>
      </c>
      <c r="N28" s="122" t="s">
        <v>240</v>
      </c>
    </row>
    <row r="29" spans="1:14" ht="19.5" x14ac:dyDescent="0.4">
      <c r="A29" s="119" t="s">
        <v>212</v>
      </c>
      <c r="B29" s="120"/>
      <c r="C29" s="120"/>
      <c r="D29" s="120"/>
      <c r="E29" s="120"/>
      <c r="F29" s="120"/>
      <c r="G29" s="113"/>
      <c r="H29" s="120" t="s">
        <v>233</v>
      </c>
      <c r="I29" s="120" t="s">
        <v>231</v>
      </c>
      <c r="J29" s="120"/>
      <c r="K29" s="120"/>
      <c r="L29" s="120">
        <v>600000</v>
      </c>
      <c r="M29" s="120">
        <v>14000</v>
      </c>
      <c r="N29" s="120" t="s">
        <v>242</v>
      </c>
    </row>
    <row r="30" spans="1:14" ht="19.5" x14ac:dyDescent="0.4">
      <c r="A30" s="121" t="s">
        <v>171</v>
      </c>
      <c r="B30" s="122"/>
      <c r="C30" s="122"/>
      <c r="D30" s="122"/>
      <c r="E30" s="122"/>
      <c r="F30" s="122"/>
      <c r="G30" s="123"/>
      <c r="H30" s="122" t="s">
        <v>234</v>
      </c>
      <c r="I30" s="122" t="s">
        <v>232</v>
      </c>
      <c r="J30" s="122"/>
      <c r="K30" s="122"/>
      <c r="L30" s="122">
        <v>1173000</v>
      </c>
      <c r="M30" s="122">
        <v>12000</v>
      </c>
      <c r="N30" s="122" t="s">
        <v>243</v>
      </c>
    </row>
    <row r="31" spans="1:14" ht="19.5" x14ac:dyDescent="0.4">
      <c r="A31" s="119" t="s">
        <v>205</v>
      </c>
      <c r="B31" s="120"/>
      <c r="C31" s="120"/>
      <c r="D31" s="120"/>
      <c r="E31" s="120"/>
      <c r="F31" s="120"/>
      <c r="G31" s="113"/>
      <c r="H31" s="120" t="s">
        <v>233</v>
      </c>
      <c r="I31" s="120" t="s">
        <v>231</v>
      </c>
      <c r="J31" s="120"/>
      <c r="K31" s="120"/>
      <c r="L31" s="120">
        <v>18000000</v>
      </c>
      <c r="M31" s="120">
        <v>600</v>
      </c>
      <c r="N31" s="120" t="s">
        <v>244</v>
      </c>
    </row>
    <row r="32" spans="1:14" ht="19.5" x14ac:dyDescent="0.4">
      <c r="A32" s="121" t="s">
        <v>213</v>
      </c>
      <c r="B32" s="122"/>
      <c r="C32" s="122"/>
      <c r="D32" s="122"/>
      <c r="E32" s="122"/>
      <c r="F32" s="122"/>
      <c r="G32" s="123"/>
      <c r="H32" s="122" t="s">
        <v>233</v>
      </c>
      <c r="I32" s="122" t="s">
        <v>231</v>
      </c>
      <c r="J32" s="122"/>
      <c r="K32" s="122"/>
      <c r="L32" s="122">
        <v>1811000</v>
      </c>
      <c r="M32" s="122">
        <v>650</v>
      </c>
      <c r="N32" s="122" t="s">
        <v>244</v>
      </c>
    </row>
    <row r="33" spans="1:14" ht="19.5" x14ac:dyDescent="0.4">
      <c r="A33" s="119" t="s">
        <v>196</v>
      </c>
      <c r="B33" s="120"/>
      <c r="C33" s="120"/>
      <c r="D33" s="120"/>
      <c r="E33" s="120"/>
      <c r="F33" s="120"/>
      <c r="G33" s="113"/>
      <c r="H33" s="120" t="s">
        <v>233</v>
      </c>
      <c r="I33" s="120" t="s">
        <v>231</v>
      </c>
      <c r="J33" s="120"/>
      <c r="K33" s="120"/>
      <c r="L33" s="120">
        <v>3000000</v>
      </c>
      <c r="M33" s="120">
        <v>1810</v>
      </c>
      <c r="N33" s="120" t="s">
        <v>239</v>
      </c>
    </row>
    <row r="34" spans="1:14" ht="19.5" x14ac:dyDescent="0.4">
      <c r="A34" s="121" t="s">
        <v>211</v>
      </c>
      <c r="B34" s="122"/>
      <c r="C34" s="122"/>
      <c r="D34" s="122"/>
      <c r="E34" s="122"/>
      <c r="F34" s="122"/>
      <c r="G34" s="123"/>
      <c r="H34" s="122" t="s">
        <v>233</v>
      </c>
      <c r="I34" s="122" t="s">
        <v>231</v>
      </c>
      <c r="J34" s="122"/>
      <c r="K34" s="122"/>
      <c r="L34" s="122">
        <v>200000</v>
      </c>
      <c r="M34" s="122">
        <v>100000</v>
      </c>
      <c r="N34" s="122" t="s">
        <v>245</v>
      </c>
    </row>
    <row r="35" spans="1:14" ht="19.5" x14ac:dyDescent="0.4">
      <c r="A35" s="119" t="s">
        <v>209</v>
      </c>
      <c r="B35" s="120"/>
      <c r="C35" s="120"/>
      <c r="D35" s="120"/>
      <c r="E35" s="120"/>
      <c r="F35" s="120"/>
      <c r="G35" s="113"/>
      <c r="H35" s="120" t="s">
        <v>233</v>
      </c>
      <c r="I35" s="120" t="s">
        <v>231</v>
      </c>
      <c r="J35" s="120"/>
      <c r="K35" s="120"/>
      <c r="L35" s="120">
        <v>50000</v>
      </c>
      <c r="M35" s="120">
        <v>110000</v>
      </c>
      <c r="N35" s="120" t="s">
        <v>245</v>
      </c>
    </row>
    <row r="36" spans="1:14" ht="19.5" x14ac:dyDescent="0.4">
      <c r="A36" s="121" t="s">
        <v>185</v>
      </c>
      <c r="B36" s="122"/>
      <c r="C36" s="122"/>
      <c r="D36" s="122"/>
      <c r="E36" s="122"/>
      <c r="F36" s="122"/>
      <c r="G36" s="123"/>
      <c r="H36" s="122" t="s">
        <v>233</v>
      </c>
      <c r="I36" s="122" t="s">
        <v>231</v>
      </c>
      <c r="J36" s="122"/>
      <c r="K36" s="122"/>
      <c r="L36" s="122">
        <v>4000000</v>
      </c>
      <c r="M36" s="122">
        <v>1910</v>
      </c>
      <c r="N36" s="122" t="s">
        <v>239</v>
      </c>
    </row>
    <row r="37" spans="1:14" ht="19.5" x14ac:dyDescent="0.4">
      <c r="A37" s="119" t="s">
        <v>183</v>
      </c>
      <c r="B37" s="120"/>
      <c r="C37" s="120"/>
      <c r="D37" s="120"/>
      <c r="E37" s="120"/>
      <c r="F37" s="120"/>
      <c r="G37" s="113"/>
      <c r="H37" s="120" t="s">
        <v>233</v>
      </c>
      <c r="I37" s="120" t="s">
        <v>231</v>
      </c>
      <c r="J37" s="120"/>
      <c r="K37" s="120"/>
      <c r="L37" s="120">
        <v>100000</v>
      </c>
      <c r="M37" s="120">
        <v>16000</v>
      </c>
      <c r="N37" s="120" t="s">
        <v>243</v>
      </c>
    </row>
    <row r="38" spans="1:14" ht="19.5" x14ac:dyDescent="0.4">
      <c r="A38" s="121" t="s">
        <v>198</v>
      </c>
      <c r="B38" s="122"/>
      <c r="C38" s="122"/>
      <c r="D38" s="122"/>
      <c r="E38" s="122"/>
      <c r="F38" s="122"/>
      <c r="G38" s="123"/>
      <c r="H38" s="122" t="s">
        <v>233</v>
      </c>
      <c r="I38" s="122" t="s">
        <v>231</v>
      </c>
      <c r="J38" s="122"/>
      <c r="K38" s="122"/>
      <c r="L38" s="122">
        <v>48000</v>
      </c>
      <c r="M38" s="122">
        <v>15000</v>
      </c>
      <c r="N38" s="122" t="s">
        <v>242</v>
      </c>
    </row>
  </sheetData>
  <mergeCells count="7">
    <mergeCell ref="B7:G7"/>
    <mergeCell ref="H7:N7"/>
    <mergeCell ref="A5:G5"/>
    <mergeCell ref="H5:I5"/>
    <mergeCell ref="A1:N1"/>
    <mergeCell ref="A2:N2"/>
    <mergeCell ref="A3:N3"/>
  </mergeCells>
  <pageMargins left="0.7" right="0.7" top="0.75" bottom="0.75" header="0.3" footer="0.3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BDB1-02F7-4915-A284-4AB9BD45DB0D}">
  <dimension ref="A1:M11"/>
  <sheetViews>
    <sheetView rightToLeft="1" view="pageBreakPreview" zoomScale="115" zoomScaleNormal="100" zoomScaleSheetLayoutView="115" workbookViewId="0">
      <selection activeCell="F22" sqref="F22"/>
    </sheetView>
  </sheetViews>
  <sheetFormatPr defaultRowHeight="18" x14ac:dyDescent="0.45"/>
  <cols>
    <col min="1" max="1" width="17.28515625" bestFit="1" customWidth="1"/>
    <col min="2" max="2" width="9.28515625" bestFit="1" customWidth="1"/>
    <col min="3" max="3" width="12" bestFit="1" customWidth="1"/>
    <col min="4" max="4" width="15.28515625" bestFit="1" customWidth="1"/>
    <col min="5" max="5" width="7.5703125" bestFit="1" customWidth="1"/>
    <col min="6" max="6" width="13.5703125" bestFit="1" customWidth="1"/>
    <col min="7" max="7" width="7.5703125" bestFit="1" customWidth="1"/>
    <col min="8" max="8" width="14" bestFit="1" customWidth="1"/>
    <col min="9" max="9" width="5.28515625" bestFit="1" customWidth="1"/>
    <col min="10" max="10" width="20.28515625" bestFit="1" customWidth="1"/>
    <col min="11" max="11" width="12" bestFit="1" customWidth="1"/>
    <col min="12" max="12" width="15.28515625" bestFit="1" customWidth="1"/>
    <col min="13" max="13" width="17.5703125" bestFit="1" customWidth="1"/>
  </cols>
  <sheetData>
    <row r="1" spans="1:13" ht="21" x14ac:dyDescent="0.45">
      <c r="A1" s="147" t="s">
        <v>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ht="21" x14ac:dyDescent="0.45">
      <c r="A2" s="147" t="s">
        <v>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x14ac:dyDescent="0.45">
      <c r="A3" s="147" t="s">
        <v>150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ht="21.75" x14ac:dyDescent="0.4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5" spans="1:13" ht="21.75" x14ac:dyDescent="0.45">
      <c r="A5" s="132" t="s">
        <v>172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3" x14ac:dyDescent="0.4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0.25" thickBot="1" x14ac:dyDescent="0.5">
      <c r="A7" s="107"/>
      <c r="B7" s="145" t="s">
        <v>151</v>
      </c>
      <c r="C7" s="145"/>
      <c r="D7" s="145"/>
      <c r="E7" s="148" t="s">
        <v>5</v>
      </c>
      <c r="F7" s="148"/>
      <c r="G7" s="148"/>
      <c r="H7" s="148"/>
      <c r="I7" s="145" t="s">
        <v>152</v>
      </c>
      <c r="J7" s="145"/>
      <c r="K7" s="145"/>
      <c r="L7" s="145"/>
      <c r="M7" s="145"/>
    </row>
    <row r="8" spans="1:13" ht="18" customHeight="1" thickBot="1" x14ac:dyDescent="0.5">
      <c r="A8" s="149" t="s">
        <v>6</v>
      </c>
      <c r="B8" s="144" t="s">
        <v>173</v>
      </c>
      <c r="C8" s="144" t="s">
        <v>8</v>
      </c>
      <c r="D8" s="144" t="s">
        <v>9</v>
      </c>
      <c r="E8" s="146" t="s">
        <v>174</v>
      </c>
      <c r="F8" s="146"/>
      <c r="G8" s="146" t="s">
        <v>175</v>
      </c>
      <c r="H8" s="146"/>
      <c r="I8" s="144" t="s">
        <v>7</v>
      </c>
      <c r="J8" s="144" t="s">
        <v>176</v>
      </c>
      <c r="K8" s="144" t="s">
        <v>8</v>
      </c>
      <c r="L8" s="144" t="s">
        <v>9</v>
      </c>
      <c r="M8" s="144" t="s">
        <v>13</v>
      </c>
    </row>
    <row r="9" spans="1:13" ht="18.75" customHeight="1" thickBot="1" x14ac:dyDescent="0.5">
      <c r="A9" s="145"/>
      <c r="B9" s="145"/>
      <c r="C9" s="145"/>
      <c r="D9" s="145"/>
      <c r="E9" s="46" t="s">
        <v>7</v>
      </c>
      <c r="F9" s="46" t="s">
        <v>8</v>
      </c>
      <c r="G9" s="46" t="s">
        <v>7</v>
      </c>
      <c r="H9" s="46" t="s">
        <v>15</v>
      </c>
      <c r="I9" s="145"/>
      <c r="J9" s="145"/>
      <c r="K9" s="145"/>
      <c r="L9" s="145"/>
      <c r="M9" s="145"/>
    </row>
    <row r="10" spans="1:13" ht="20.25" thickBot="1" x14ac:dyDescent="0.5">
      <c r="A10" s="35" t="s">
        <v>177</v>
      </c>
      <c r="B10" s="35">
        <v>0</v>
      </c>
      <c r="C10" s="35">
        <v>0</v>
      </c>
      <c r="D10" s="35">
        <v>0</v>
      </c>
      <c r="E10" s="35">
        <v>73879</v>
      </c>
      <c r="F10" s="35">
        <v>1294985185</v>
      </c>
      <c r="G10" s="35">
        <v>73879</v>
      </c>
      <c r="H10" s="35">
        <v>1295876787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</row>
    <row r="11" spans="1:13" ht="19.5" x14ac:dyDescent="0.45">
      <c r="A11" s="45" t="s">
        <v>60</v>
      </c>
      <c r="B11" s="45"/>
      <c r="C11" s="45">
        <v>0</v>
      </c>
      <c r="D11" s="45">
        <v>0</v>
      </c>
      <c r="E11" s="45"/>
      <c r="F11" s="45">
        <f>SUBTOTAL(109,F10)</f>
        <v>1294985185</v>
      </c>
      <c r="G11" s="45"/>
      <c r="H11" s="45">
        <f>SUBTOTAL(109,H10)</f>
        <v>1295876787</v>
      </c>
      <c r="I11" s="45"/>
      <c r="J11" s="45">
        <v>0</v>
      </c>
      <c r="K11" s="45">
        <v>0</v>
      </c>
      <c r="L11" s="45">
        <v>0</v>
      </c>
      <c r="M11" s="45">
        <v>0</v>
      </c>
    </row>
  </sheetData>
  <mergeCells count="19">
    <mergeCell ref="J8:J9"/>
    <mergeCell ref="K8:K9"/>
    <mergeCell ref="L8:L9"/>
    <mergeCell ref="M8:M9"/>
    <mergeCell ref="G8:H8"/>
    <mergeCell ref="A1:M1"/>
    <mergeCell ref="A2:M2"/>
    <mergeCell ref="A3:M3"/>
    <mergeCell ref="A4:M4"/>
    <mergeCell ref="A5:M5"/>
    <mergeCell ref="B7:D7"/>
    <mergeCell ref="E7:H7"/>
    <mergeCell ref="I7:M7"/>
    <mergeCell ref="A8:A9"/>
    <mergeCell ref="B8:B9"/>
    <mergeCell ref="C8:C9"/>
    <mergeCell ref="D8:D9"/>
    <mergeCell ref="E8:F8"/>
    <mergeCell ref="I8:I9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3"/>
  <sheetViews>
    <sheetView rightToLeft="1" view="pageBreakPreview" zoomScaleNormal="106" zoomScaleSheetLayoutView="100" workbookViewId="0">
      <selection activeCell="C12" sqref="C12"/>
    </sheetView>
  </sheetViews>
  <sheetFormatPr defaultColWidth="9" defaultRowHeight="18" x14ac:dyDescent="0.45"/>
  <cols>
    <col min="1" max="1" width="54.140625" style="22" bestFit="1" customWidth="1"/>
    <col min="2" max="2" width="7.85546875" style="26" bestFit="1" customWidth="1"/>
    <col min="3" max="3" width="15.85546875" style="26" customWidth="1"/>
    <col min="4" max="4" width="15.7109375" style="26" customWidth="1"/>
    <col min="5" max="5" width="17.7109375" style="26" customWidth="1"/>
    <col min="6" max="19" width="13" style="1" customWidth="1"/>
    <col min="20" max="20" width="9" style="1" customWidth="1"/>
    <col min="21" max="16384" width="9" style="1"/>
  </cols>
  <sheetData>
    <row r="1" spans="1:19" ht="19.5" x14ac:dyDescent="0.4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1:19" ht="19.5" x14ac:dyDescent="0.45">
      <c r="A2" s="150" t="s">
        <v>85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1:19" ht="19.5" x14ac:dyDescent="0.45">
      <c r="A3" s="150" t="s">
        <v>181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ht="21" x14ac:dyDescent="0.45">
      <c r="A4" s="142" t="s">
        <v>86</v>
      </c>
      <c r="B4" s="142"/>
      <c r="C4" s="142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21" x14ac:dyDescent="0.45">
      <c r="A5" s="58"/>
      <c r="B5" s="58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20.25" thickBot="1" x14ac:dyDescent="0.5">
      <c r="A6" s="34" t="s">
        <v>87</v>
      </c>
      <c r="B6" s="34" t="s">
        <v>88</v>
      </c>
      <c r="C6" s="34" t="s">
        <v>71</v>
      </c>
      <c r="D6" s="59" t="s">
        <v>89</v>
      </c>
      <c r="E6" s="59" t="s">
        <v>90</v>
      </c>
    </row>
    <row r="7" spans="1:19" ht="23.1" customHeight="1" x14ac:dyDescent="0.45">
      <c r="A7" s="35" t="s">
        <v>91</v>
      </c>
      <c r="B7" s="60" t="s">
        <v>92</v>
      </c>
      <c r="C7" s="36">
        <f>'درآمد سرمایه گذاری در سهام'!J122</f>
        <v>199127563506</v>
      </c>
      <c r="D7" s="37">
        <f>Table8[[#This Row],[156623473092.0000]]/$C$12</f>
        <v>0.97360431051152274</v>
      </c>
      <c r="E7" s="37">
        <f>Table8[[#This Row],[156623473092.0000]]/' سهام'!$O$9</f>
        <v>0.26078054615935836</v>
      </c>
    </row>
    <row r="8" spans="1:19" ht="23.1" customHeight="1" x14ac:dyDescent="0.45">
      <c r="A8" s="35" t="s">
        <v>178</v>
      </c>
      <c r="B8" s="60" t="s">
        <v>93</v>
      </c>
      <c r="C8" s="36">
        <f>'درآمد سرمایه گذاری در صندوق'!J10</f>
        <v>891602</v>
      </c>
      <c r="D8" s="37">
        <f>Table8[[#This Row],[156623473092.0000]]/$C$12</f>
        <v>4.3593540501214367E-6</v>
      </c>
      <c r="E8" s="37">
        <f>Table8[[#This Row],[156623473092.0000]]/' سهام'!$O$9</f>
        <v>1.1676558102905243E-6</v>
      </c>
    </row>
    <row r="9" spans="1:19" ht="23.1" customHeight="1" x14ac:dyDescent="0.45">
      <c r="A9" s="35" t="s">
        <v>94</v>
      </c>
      <c r="B9" s="60" t="s">
        <v>95</v>
      </c>
      <c r="C9" s="36">
        <f>'درآمد سرمایه گذاری در اوراق بها'!I10</f>
        <v>903385103</v>
      </c>
      <c r="D9" s="37">
        <f>Table8[[#This Row],[156623473092.0000]]/$C$12</f>
        <v>4.4169657622822982E-3</v>
      </c>
      <c r="E9" s="37">
        <f>Table8[[#This Row],[156623473092.0000]]/' سهام'!$O$9</f>
        <v>1.1830871447662226E-3</v>
      </c>
    </row>
    <row r="10" spans="1:19" ht="23.1" customHeight="1" x14ac:dyDescent="0.45">
      <c r="A10" s="35" t="s">
        <v>96</v>
      </c>
      <c r="B10" s="60" t="s">
        <v>97</v>
      </c>
      <c r="C10" s="36">
        <f>Table16[[#This Row],[962177206.0000]]</f>
        <v>3480578034</v>
      </c>
      <c r="D10" s="37">
        <f>Table8[[#This Row],[156623473092.0000]]/$C$12</f>
        <v>1.701776347437714E-2</v>
      </c>
      <c r="E10" s="37">
        <f>Table8[[#This Row],[156623473092.0000]]/' سهام'!$O$9</f>
        <v>4.5582189862401271E-3</v>
      </c>
    </row>
    <row r="11" spans="1:19" ht="23.1" customHeight="1" thickBot="1" x14ac:dyDescent="0.5">
      <c r="A11" s="35" t="s">
        <v>98</v>
      </c>
      <c r="B11" s="60" t="s">
        <v>179</v>
      </c>
      <c r="C11" s="36">
        <f>'سایر درآمدها'!C10</f>
        <v>1013754612</v>
      </c>
      <c r="D11" s="37">
        <f>Table8[[#This Row],[156623473092.0000]]/$C$12</f>
        <v>4.9566008977677094E-3</v>
      </c>
      <c r="E11" s="37">
        <f>Table8[[#This Row],[156623473092.0000]]/' سهام'!$O$9</f>
        <v>1.3276287658738047E-3</v>
      </c>
    </row>
    <row r="12" spans="1:19" ht="23.1" customHeight="1" x14ac:dyDescent="0.45">
      <c r="A12" s="55" t="s">
        <v>60</v>
      </c>
      <c r="B12" s="55"/>
      <c r="C12" s="45">
        <f>SUBTOTAL(109,C7:C11)</f>
        <v>204526172857</v>
      </c>
      <c r="D12" s="56">
        <f>SUBTOTAL(109,D7:D11)</f>
        <v>1</v>
      </c>
      <c r="E12" s="47">
        <f>SUBTOTAL(109,E7:E11)</f>
        <v>0.26785064871204878</v>
      </c>
    </row>
    <row r="13" spans="1:19" ht="23.1" customHeight="1" x14ac:dyDescent="0.45">
      <c r="A13" s="23" t="s">
        <v>61</v>
      </c>
      <c r="B13" s="24"/>
      <c r="C13" s="15"/>
      <c r="D13" s="15"/>
      <c r="E13" s="2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</sheetData>
  <mergeCells count="13">
    <mergeCell ref="A4:C4"/>
    <mergeCell ref="A1:E1"/>
    <mergeCell ref="F1:J1"/>
    <mergeCell ref="K1:O1"/>
    <mergeCell ref="P1:S1"/>
    <mergeCell ref="A2:E2"/>
    <mergeCell ref="F2:J2"/>
    <mergeCell ref="K2:O2"/>
    <mergeCell ref="P2:S2"/>
    <mergeCell ref="A3:E3"/>
    <mergeCell ref="F3:J3"/>
    <mergeCell ref="K3:O3"/>
    <mergeCell ref="P3:S3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"/>
  <sheetViews>
    <sheetView rightToLeft="1" view="pageBreakPreview" zoomScaleNormal="100" zoomScaleSheetLayoutView="100" workbookViewId="0">
      <selection activeCell="A5" sqref="A5"/>
    </sheetView>
  </sheetViews>
  <sheetFormatPr defaultColWidth="9" defaultRowHeight="19.5" x14ac:dyDescent="0.4"/>
  <cols>
    <col min="1" max="1" width="21.85546875" style="8" bestFit="1" customWidth="1"/>
    <col min="2" max="2" width="15" style="8" bestFit="1" customWidth="1"/>
    <col min="3" max="3" width="16.5703125" style="8" bestFit="1" customWidth="1"/>
    <col min="4" max="4" width="15.5703125" style="8" bestFit="1" customWidth="1"/>
    <col min="5" max="5" width="17.85546875" style="8" bestFit="1" customWidth="1"/>
    <col min="6" max="6" width="14.85546875" style="8" bestFit="1" customWidth="1"/>
    <col min="7" max="7" width="16.5703125" style="8" bestFit="1" customWidth="1"/>
    <col min="8" max="8" width="15.7109375" style="8" bestFit="1" customWidth="1"/>
    <col min="9" max="9" width="14.85546875" style="8" customWidth="1"/>
    <col min="10" max="10" width="15.42578125" style="8" customWidth="1"/>
    <col min="11" max="11" width="9" style="28"/>
    <col min="12" max="16384" width="9" style="4"/>
  </cols>
  <sheetData>
    <row r="1" spans="1:11" ht="21" x14ac:dyDescent="0.4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7"/>
    </row>
    <row r="2" spans="1:11" ht="21" x14ac:dyDescent="0.4">
      <c r="A2" s="147" t="s">
        <v>2</v>
      </c>
      <c r="B2" s="147"/>
      <c r="C2" s="147"/>
      <c r="D2" s="147"/>
      <c r="E2" s="147"/>
      <c r="F2" s="147"/>
      <c r="G2" s="147"/>
      <c r="H2" s="147"/>
      <c r="I2" s="147"/>
      <c r="J2" s="17"/>
    </row>
    <row r="3" spans="1:11" ht="21" x14ac:dyDescent="0.4">
      <c r="A3" s="147" t="s">
        <v>150</v>
      </c>
      <c r="B3" s="147"/>
      <c r="C3" s="147"/>
      <c r="D3" s="147"/>
      <c r="E3" s="147"/>
      <c r="F3" s="147"/>
      <c r="G3" s="147"/>
      <c r="H3" s="147"/>
      <c r="I3" s="147"/>
      <c r="J3" s="17"/>
    </row>
    <row r="4" spans="1:11" ht="21" x14ac:dyDescent="0.4">
      <c r="A4" s="142" t="s">
        <v>65</v>
      </c>
      <c r="B4" s="142"/>
      <c r="C4" s="142"/>
      <c r="D4" s="142"/>
      <c r="E4" s="142"/>
      <c r="F4" s="142"/>
      <c r="G4" s="142"/>
      <c r="H4" s="142"/>
      <c r="I4" s="142"/>
      <c r="J4" s="17"/>
    </row>
    <row r="5" spans="1:11" ht="20.25" thickBot="1" x14ac:dyDescent="0.45">
      <c r="A5" s="17"/>
      <c r="B5" s="21"/>
      <c r="C5" s="21"/>
      <c r="D5" s="21"/>
      <c r="E5" s="21"/>
      <c r="F5" s="21"/>
      <c r="G5" s="21"/>
      <c r="H5" s="21"/>
      <c r="I5" s="17"/>
      <c r="J5" s="17"/>
    </row>
    <row r="6" spans="1:11" ht="18.75" customHeight="1" thickBot="1" x14ac:dyDescent="0.45">
      <c r="A6" s="48"/>
      <c r="B6" s="145" t="s">
        <v>66</v>
      </c>
      <c r="C6" s="145"/>
      <c r="D6" s="145"/>
      <c r="E6" s="145"/>
      <c r="F6" s="49" t="s">
        <v>151</v>
      </c>
      <c r="G6" s="148" t="s">
        <v>5</v>
      </c>
      <c r="H6" s="148"/>
      <c r="I6" s="146" t="s">
        <v>152</v>
      </c>
      <c r="J6" s="146"/>
    </row>
    <row r="7" spans="1:11" ht="31.9" customHeight="1" x14ac:dyDescent="0.4">
      <c r="A7" s="50" t="s">
        <v>67</v>
      </c>
      <c r="B7" s="51" t="s">
        <v>68</v>
      </c>
      <c r="C7" s="51" t="s">
        <v>69</v>
      </c>
      <c r="D7" s="51" t="s">
        <v>70</v>
      </c>
      <c r="E7" s="51" t="s">
        <v>64</v>
      </c>
      <c r="F7" s="52" t="s">
        <v>71</v>
      </c>
      <c r="G7" s="51" t="s">
        <v>72</v>
      </c>
      <c r="H7" s="51" t="s">
        <v>73</v>
      </c>
      <c r="I7" s="53" t="s">
        <v>71</v>
      </c>
      <c r="J7" s="53" t="s">
        <v>149</v>
      </c>
    </row>
    <row r="8" spans="1:11" ht="23.1" customHeight="1" x14ac:dyDescent="0.4">
      <c r="A8" s="109" t="s">
        <v>83</v>
      </c>
      <c r="B8" s="108" t="s">
        <v>84</v>
      </c>
      <c r="C8" s="54" t="s">
        <v>80</v>
      </c>
      <c r="D8" s="54" t="s">
        <v>77</v>
      </c>
      <c r="E8" s="54" t="s">
        <v>77</v>
      </c>
      <c r="F8" s="36">
        <v>101585146051</v>
      </c>
      <c r="G8" s="36">
        <v>270666730992</v>
      </c>
      <c r="H8" s="36">
        <v>372183339002</v>
      </c>
      <c r="I8" s="36">
        <v>68538041</v>
      </c>
      <c r="J8" s="37">
        <f>Table7[[#This Row],[12250000000.0000]]/' سهام'!$O$9</f>
        <v>8.9758481698762641E-5</v>
      </c>
      <c r="K8" s="57">
        <f>Table7[[#This Row],[18500000000.0000]]+Table7[[#This Row],[0.0000]]-Table7[[#This Row],[6250000000.0000]]-Table7[[#This Row],[12250000000.0000]]</f>
        <v>0</v>
      </c>
    </row>
    <row r="9" spans="1:11" ht="23.1" customHeight="1" x14ac:dyDescent="0.4">
      <c r="A9" s="54" t="s">
        <v>81</v>
      </c>
      <c r="B9" s="54" t="s">
        <v>82</v>
      </c>
      <c r="C9" s="54" t="s">
        <v>76</v>
      </c>
      <c r="D9" s="54" t="s">
        <v>77</v>
      </c>
      <c r="E9" s="54" t="s">
        <v>77</v>
      </c>
      <c r="F9" s="36">
        <v>14450000000</v>
      </c>
      <c r="G9" s="36">
        <v>0</v>
      </c>
      <c r="H9" s="36">
        <v>2000000000</v>
      </c>
      <c r="I9" s="36">
        <v>12450000000</v>
      </c>
      <c r="J9" s="37">
        <f>Table7[[#This Row],[12250000000.0000]]/' سهام'!$O$9</f>
        <v>1.6304713132223824E-2</v>
      </c>
      <c r="K9" s="57">
        <f>Table7[[#This Row],[18500000000.0000]]+Table7[[#This Row],[0.0000]]-Table7[[#This Row],[6250000000.0000]]-Table7[[#This Row],[12250000000.0000]]</f>
        <v>0</v>
      </c>
    </row>
    <row r="10" spans="1:11" ht="23.1" customHeight="1" x14ac:dyDescent="0.4">
      <c r="A10" s="54" t="s">
        <v>78</v>
      </c>
      <c r="B10" s="54" t="s">
        <v>79</v>
      </c>
      <c r="C10" s="54" t="s">
        <v>80</v>
      </c>
      <c r="D10" s="54" t="s">
        <v>77</v>
      </c>
      <c r="E10" s="54" t="s">
        <v>77</v>
      </c>
      <c r="F10" s="36">
        <v>739338000</v>
      </c>
      <c r="G10" s="36">
        <v>179811550000</v>
      </c>
      <c r="H10" s="36">
        <v>180550888000</v>
      </c>
      <c r="I10" s="36">
        <v>0</v>
      </c>
      <c r="J10" s="37">
        <f>Table7[[#This Row],[12250000000.0000]]/' سهام'!$O$9</f>
        <v>0</v>
      </c>
      <c r="K10" s="57">
        <f>Table7[[#This Row],[18500000000.0000]]+Table7[[#This Row],[0.0000]]-Table7[[#This Row],[6250000000.0000]]-Table7[[#This Row],[12250000000.0000]]</f>
        <v>0</v>
      </c>
    </row>
    <row r="11" spans="1:11" ht="23.1" customHeight="1" thickBot="1" x14ac:dyDescent="0.45">
      <c r="A11" s="54" t="s">
        <v>180</v>
      </c>
      <c r="B11" s="54" t="s">
        <v>75</v>
      </c>
      <c r="C11" s="54" t="s">
        <v>76</v>
      </c>
      <c r="D11" s="54" t="s">
        <v>77</v>
      </c>
      <c r="E11" s="54" t="s">
        <v>77</v>
      </c>
      <c r="F11" s="36">
        <v>12250000000</v>
      </c>
      <c r="G11" s="36">
        <v>0</v>
      </c>
      <c r="H11" s="36">
        <v>12250000000</v>
      </c>
      <c r="I11" s="36">
        <v>0</v>
      </c>
      <c r="J11" s="37">
        <f>Table7[[#This Row],[12250000000.0000]]/' سهام'!$O$9</f>
        <v>0</v>
      </c>
      <c r="K11" s="57">
        <f>Table7[[#This Row],[18500000000.0000]]+Table7[[#This Row],[0.0000]]-Table7[[#This Row],[6250000000.0000]]-Table7[[#This Row],[12250000000.0000]]</f>
        <v>0</v>
      </c>
    </row>
    <row r="12" spans="1:11" ht="23.1" customHeight="1" x14ac:dyDescent="0.4">
      <c r="A12" s="55" t="s">
        <v>60</v>
      </c>
      <c r="B12" s="45"/>
      <c r="C12" s="45"/>
      <c r="D12" s="45"/>
      <c r="E12" s="45"/>
      <c r="F12" s="45">
        <f>SUBTOTAL(109,F8:F11)</f>
        <v>129024484051</v>
      </c>
      <c r="G12" s="45">
        <f>SUBTOTAL(109,G8:G11)</f>
        <v>450478280992</v>
      </c>
      <c r="H12" s="45">
        <f>SUBTOTAL(109,H8:H11)</f>
        <v>566984227002</v>
      </c>
      <c r="I12" s="45">
        <f>SUBTOTAL(109,I8:I11)</f>
        <v>12518538041</v>
      </c>
      <c r="J12" s="47">
        <f>SUBTOTAL(109,J8:J11)</f>
        <v>1.6394471613922587E-2</v>
      </c>
      <c r="K12" s="57">
        <f>Table7[[#This Row],[18500000000.0000]]+Table7[[#This Row],[0.0000]]-Table7[[#This Row],[6250000000.0000]]-Table7[[#This Row],[12250000000.0000]]</f>
        <v>0</v>
      </c>
    </row>
    <row r="13" spans="1:11" ht="23.1" customHeight="1" x14ac:dyDescent="0.4">
      <c r="A13" s="20" t="s">
        <v>61</v>
      </c>
      <c r="B13" s="20"/>
      <c r="C13" s="20"/>
      <c r="D13" s="20"/>
      <c r="E13" s="20"/>
      <c r="F13" s="15"/>
      <c r="G13" s="151"/>
      <c r="H13" s="151"/>
      <c r="I13" s="15"/>
      <c r="J13" s="14"/>
    </row>
    <row r="14" spans="1:11" x14ac:dyDescent="0.4">
      <c r="G14" s="28"/>
      <c r="H14" s="4"/>
      <c r="I14" s="4"/>
      <c r="J14" s="4"/>
      <c r="K14" s="4"/>
    </row>
    <row r="15" spans="1:11" x14ac:dyDescent="0.4">
      <c r="G15" s="28"/>
      <c r="H15" s="4"/>
      <c r="I15" s="4"/>
      <c r="J15" s="4"/>
      <c r="K15" s="4"/>
    </row>
    <row r="16" spans="1:11" x14ac:dyDescent="0.4">
      <c r="G16" s="28"/>
      <c r="H16" s="4"/>
      <c r="I16" s="4"/>
      <c r="J16" s="4"/>
      <c r="K16" s="4"/>
    </row>
    <row r="17" spans="7:11" x14ac:dyDescent="0.4">
      <c r="G17" s="28"/>
      <c r="H17" s="4"/>
      <c r="I17" s="4"/>
      <c r="J17" s="4"/>
      <c r="K17" s="4"/>
    </row>
    <row r="18" spans="7:11" x14ac:dyDescent="0.4">
      <c r="G18" s="28"/>
      <c r="H18" s="4"/>
      <c r="I18" s="4"/>
      <c r="J18" s="4"/>
      <c r="K18" s="4"/>
    </row>
    <row r="19" spans="7:11" x14ac:dyDescent="0.4">
      <c r="G19" s="28"/>
      <c r="H19" s="4"/>
      <c r="I19" s="4"/>
      <c r="J19" s="4"/>
      <c r="K19" s="4"/>
    </row>
    <row r="20" spans="7:11" x14ac:dyDescent="0.4">
      <c r="G20" s="28"/>
      <c r="H20" s="4"/>
      <c r="I20" s="4"/>
      <c r="J20" s="4"/>
      <c r="K20" s="4"/>
    </row>
  </sheetData>
  <mergeCells count="8">
    <mergeCell ref="G13:H13"/>
    <mergeCell ref="B6:E6"/>
    <mergeCell ref="G6:H6"/>
    <mergeCell ref="A1:I1"/>
    <mergeCell ref="A2:I2"/>
    <mergeCell ref="A3:I3"/>
    <mergeCell ref="A4:I4"/>
    <mergeCell ref="I6:J6"/>
  </mergeCells>
  <pageMargins left="0.7" right="0.7" top="0.75" bottom="0.75" header="0.3" footer="0.3"/>
  <pageSetup paperSize="9" scale="81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"/>
  <sheetViews>
    <sheetView rightToLeft="1" view="pageBreakPreview" zoomScaleNormal="106" zoomScaleSheetLayoutView="100" workbookViewId="0">
      <selection activeCell="A4" sqref="A4"/>
    </sheetView>
  </sheetViews>
  <sheetFormatPr defaultColWidth="9" defaultRowHeight="15.75" x14ac:dyDescent="0.45"/>
  <cols>
    <col min="1" max="1" width="29.7109375" style="8" bestFit="1" customWidth="1"/>
    <col min="2" max="2" width="13.85546875" style="8" bestFit="1" customWidth="1"/>
    <col min="3" max="3" width="22.85546875" style="8" bestFit="1" customWidth="1"/>
    <col min="4" max="5" width="15.42578125" style="8" bestFit="1" customWidth="1"/>
    <col min="6" max="6" width="10.85546875" style="8" bestFit="1" customWidth="1"/>
    <col min="7" max="7" width="16.140625" style="8" bestFit="1" customWidth="1"/>
    <col min="8" max="8" width="15.42578125" style="8" bestFit="1" customWidth="1"/>
    <col min="9" max="9" width="12.5703125" style="8" bestFit="1" customWidth="1"/>
    <col min="10" max="10" width="16.140625" style="8" bestFit="1" customWidth="1"/>
    <col min="11" max="13" width="13" style="8" customWidth="1"/>
    <col min="14" max="14" width="9" style="8" customWidth="1"/>
    <col min="15" max="16384" width="9" style="8"/>
  </cols>
  <sheetData>
    <row r="1" spans="1:13" ht="19.5" x14ac:dyDescent="0.4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19.5" x14ac:dyDescent="0.45">
      <c r="A2" s="137" t="s">
        <v>85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ht="19.5" x14ac:dyDescent="0.45">
      <c r="A3" s="137" t="s">
        <v>150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3" ht="21" x14ac:dyDescent="0.45">
      <c r="A4" s="61" t="s">
        <v>99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6.5" customHeight="1" thickBot="1" x14ac:dyDescent="0.5">
      <c r="A5" s="62"/>
      <c r="B5" s="152" t="s">
        <v>100</v>
      </c>
      <c r="C5" s="152"/>
      <c r="D5" s="152"/>
      <c r="E5" s="153" t="s">
        <v>217</v>
      </c>
      <c r="F5" s="153"/>
      <c r="G5" s="153"/>
      <c r="H5" s="153" t="s">
        <v>182</v>
      </c>
      <c r="I5" s="153"/>
      <c r="J5" s="153"/>
      <c r="K5" s="7"/>
      <c r="L5" s="7"/>
      <c r="M5" s="7"/>
    </row>
    <row r="6" spans="1:13" s="5" customFormat="1" ht="47.25" customHeight="1" thickBot="1" x14ac:dyDescent="0.5">
      <c r="A6" s="16" t="s">
        <v>62</v>
      </c>
      <c r="B6" s="16" t="s">
        <v>101</v>
      </c>
      <c r="C6" s="16" t="s">
        <v>102</v>
      </c>
      <c r="D6" s="16" t="s">
        <v>103</v>
      </c>
      <c r="E6" s="16" t="s">
        <v>104</v>
      </c>
      <c r="F6" s="16" t="s">
        <v>105</v>
      </c>
      <c r="G6" s="16" t="s">
        <v>106</v>
      </c>
      <c r="H6" s="16" t="s">
        <v>104</v>
      </c>
      <c r="I6" s="16" t="s">
        <v>105</v>
      </c>
      <c r="J6" s="16" t="s">
        <v>106</v>
      </c>
    </row>
    <row r="7" spans="1:13" ht="23.1" customHeight="1" x14ac:dyDescent="0.45">
      <c r="A7" s="54" t="s">
        <v>29</v>
      </c>
      <c r="B7" s="63" t="s">
        <v>107</v>
      </c>
      <c r="C7" s="64">
        <v>602800</v>
      </c>
      <c r="D7" s="64">
        <v>620</v>
      </c>
      <c r="E7" s="36">
        <v>0</v>
      </c>
      <c r="F7" s="64">
        <v>7324878</v>
      </c>
      <c r="G7" s="64">
        <v>7324878</v>
      </c>
      <c r="H7" s="64">
        <v>373736000</v>
      </c>
      <c r="I7" s="64">
        <v>-5050486</v>
      </c>
      <c r="J7" s="64">
        <v>368685514</v>
      </c>
    </row>
    <row r="8" spans="1:13" ht="23.1" customHeight="1" thickBot="1" x14ac:dyDescent="0.5">
      <c r="A8" s="54" t="s">
        <v>32</v>
      </c>
      <c r="B8" s="63" t="s">
        <v>108</v>
      </c>
      <c r="C8" s="64">
        <v>1450000</v>
      </c>
      <c r="D8" s="64">
        <v>510</v>
      </c>
      <c r="E8" s="36">
        <v>0</v>
      </c>
      <c r="F8" s="36">
        <v>0</v>
      </c>
      <c r="G8" s="36">
        <v>0</v>
      </c>
      <c r="H8" s="64">
        <v>739500000</v>
      </c>
      <c r="I8" s="36">
        <v>0</v>
      </c>
      <c r="J8" s="64">
        <v>739500000</v>
      </c>
    </row>
    <row r="9" spans="1:13" ht="23.1" customHeight="1" x14ac:dyDescent="0.45">
      <c r="A9" s="67" t="s">
        <v>60</v>
      </c>
      <c r="B9" s="68"/>
      <c r="C9" s="69"/>
      <c r="D9" s="69"/>
      <c r="E9" s="69">
        <v>0</v>
      </c>
      <c r="F9" s="69">
        <f>SUBTOTAL(109,F7:F8)</f>
        <v>7324878</v>
      </c>
      <c r="G9" s="69">
        <f>SUBTOTAL(109,G7:G8)</f>
        <v>7324878</v>
      </c>
      <c r="H9" s="69">
        <f>SUBTOTAL(109,H7:H8)</f>
        <v>1113236000</v>
      </c>
      <c r="I9" s="69">
        <f>SUBTOTAL(109,I7:I8)</f>
        <v>-5050486</v>
      </c>
      <c r="J9" s="69">
        <f>SUBTOTAL(109,J7:J8)</f>
        <v>1108185514</v>
      </c>
    </row>
    <row r="10" spans="1:13" ht="23.1" customHeight="1" x14ac:dyDescent="0.45">
      <c r="A10" s="12" t="s">
        <v>61</v>
      </c>
      <c r="B10" s="18"/>
      <c r="C10" s="27"/>
      <c r="D10" s="27"/>
      <c r="E10" s="27"/>
      <c r="F10" s="27"/>
      <c r="G10" s="27"/>
      <c r="H10" s="27"/>
      <c r="I10" s="27"/>
      <c r="J10" s="27"/>
    </row>
  </sheetData>
  <mergeCells count="9">
    <mergeCell ref="K1:M1"/>
    <mergeCell ref="K2:M2"/>
    <mergeCell ref="K3:M3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scale="85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I10"/>
  <sheetViews>
    <sheetView rightToLeft="1" view="pageBreakPreview" zoomScaleNormal="106" zoomScaleSheetLayoutView="100" workbookViewId="0">
      <selection activeCell="B6" sqref="B6"/>
    </sheetView>
  </sheetViews>
  <sheetFormatPr defaultColWidth="9" defaultRowHeight="19.5" x14ac:dyDescent="0.45"/>
  <cols>
    <col min="1" max="1" width="22.7109375" style="26" bestFit="1" customWidth="1"/>
    <col min="2" max="2" width="11" style="26" bestFit="1" customWidth="1"/>
    <col min="3" max="3" width="10.7109375" style="26" bestFit="1" customWidth="1"/>
    <col min="4" max="4" width="12.5703125" style="26" bestFit="1" customWidth="1"/>
    <col min="5" max="5" width="14.7109375" style="26" bestFit="1" customWidth="1"/>
    <col min="6" max="6" width="10.28515625" style="26" bestFit="1" customWidth="1"/>
    <col min="7" max="7" width="14.5703125" style="26" bestFit="1" customWidth="1"/>
    <col min="8" max="8" width="9" style="57"/>
    <col min="9" max="16384" width="9" style="1"/>
  </cols>
  <sheetData>
    <row r="1" spans="1:9" x14ac:dyDescent="0.45">
      <c r="A1" s="137" t="s">
        <v>0</v>
      </c>
      <c r="B1" s="137"/>
      <c r="C1" s="137"/>
      <c r="D1" s="137"/>
      <c r="E1" s="137"/>
      <c r="F1" s="137"/>
      <c r="G1" s="137"/>
    </row>
    <row r="2" spans="1:9" x14ac:dyDescent="0.45">
      <c r="A2" s="137" t="s">
        <v>85</v>
      </c>
      <c r="B2" s="137"/>
      <c r="C2" s="137"/>
      <c r="D2" s="137"/>
      <c r="E2" s="137"/>
      <c r="F2" s="137"/>
      <c r="G2" s="137"/>
    </row>
    <row r="3" spans="1:9" x14ac:dyDescent="0.45">
      <c r="A3" s="137" t="s">
        <v>150</v>
      </c>
      <c r="B3" s="137"/>
      <c r="C3" s="137"/>
      <c r="D3" s="137"/>
      <c r="E3" s="137"/>
      <c r="F3" s="137"/>
      <c r="G3" s="137"/>
    </row>
    <row r="4" spans="1:9" ht="21" x14ac:dyDescent="0.45">
      <c r="A4" s="142" t="s">
        <v>111</v>
      </c>
      <c r="B4" s="142"/>
      <c r="C4" s="28"/>
      <c r="D4" s="28"/>
      <c r="E4" s="28"/>
      <c r="F4" s="28"/>
      <c r="G4" s="28"/>
    </row>
    <row r="5" spans="1:9" ht="16.5" customHeight="1" thickBot="1" x14ac:dyDescent="0.5">
      <c r="A5" s="28"/>
      <c r="B5" s="154" t="s">
        <v>217</v>
      </c>
      <c r="C5" s="154"/>
      <c r="D5" s="154"/>
      <c r="E5" s="154" t="s">
        <v>182</v>
      </c>
      <c r="F5" s="154"/>
      <c r="G5" s="154"/>
    </row>
    <row r="6" spans="1:9" ht="38.25" customHeight="1" thickBot="1" x14ac:dyDescent="0.5">
      <c r="A6" s="28" t="s">
        <v>87</v>
      </c>
      <c r="B6" s="44" t="s">
        <v>109</v>
      </c>
      <c r="C6" s="44" t="s">
        <v>105</v>
      </c>
      <c r="D6" s="44" t="s">
        <v>110</v>
      </c>
      <c r="E6" s="44" t="s">
        <v>109</v>
      </c>
      <c r="F6" s="44" t="s">
        <v>105</v>
      </c>
      <c r="G6" s="44" t="s">
        <v>110</v>
      </c>
    </row>
    <row r="7" spans="1:9" ht="23.1" customHeight="1" x14ac:dyDescent="0.45">
      <c r="A7" s="70" t="s">
        <v>74</v>
      </c>
      <c r="B7" s="71">
        <v>426904119</v>
      </c>
      <c r="C7" s="71">
        <v>-4218119</v>
      </c>
      <c r="D7" s="71">
        <f>Table11[[#This Row],[320671233.0000]]+Table11[[#This Row],[0.0000]]</f>
        <v>422686000</v>
      </c>
      <c r="E7" s="71">
        <v>2203384257</v>
      </c>
      <c r="F7" s="78">
        <v>-4401516</v>
      </c>
      <c r="G7" s="72">
        <f>Table11[[#This Row],[962013699.0000]]+Table11[[#This Row],[163507.0000]]</f>
        <v>2198982741</v>
      </c>
      <c r="H7" s="57">
        <f>Table11[[#This Row],[320671233.0000]]+Table11[[#This Row],[0.0000]]-Table11[[#This Row],[Column4]]</f>
        <v>0</v>
      </c>
      <c r="I7" s="57">
        <f>Table11[[#This Row],[962013699.0000]]+Table11[[#This Row],[163507.0000]]-Table11[[#This Row],[962177206.0000]]</f>
        <v>0</v>
      </c>
    </row>
    <row r="8" spans="1:9" ht="23.1" customHeight="1" thickBot="1" x14ac:dyDescent="0.5">
      <c r="A8" s="73" t="s">
        <v>81</v>
      </c>
      <c r="B8" s="74">
        <v>319191781</v>
      </c>
      <c r="C8" s="75">
        <v>226306</v>
      </c>
      <c r="D8" s="75">
        <f>Table11[[#This Row],[320671233.0000]]+Table11[[#This Row],[0.0000]]</f>
        <v>319418087</v>
      </c>
      <c r="E8" s="74">
        <v>1281205480</v>
      </c>
      <c r="F8" s="79">
        <v>389813</v>
      </c>
      <c r="G8" s="75">
        <f>Table11[[#This Row],[962013699.0000]]+Table11[[#This Row],[163507.0000]]</f>
        <v>1281595293</v>
      </c>
      <c r="H8" s="57">
        <f>Table11[[#This Row],[320671233.0000]]+Table11[[#This Row],[0.0000]]-Table11[[#This Row],[Column4]]</f>
        <v>0</v>
      </c>
      <c r="I8" s="57">
        <f>Table11[[#This Row],[962013699.0000]]+Table11[[#This Row],[163507.0000]]-Table11[[#This Row],[962177206.0000]]</f>
        <v>0</v>
      </c>
    </row>
    <row r="9" spans="1:9" ht="23.1" customHeight="1" x14ac:dyDescent="0.45">
      <c r="A9" s="76" t="s">
        <v>60</v>
      </c>
      <c r="B9" s="77">
        <f t="shared" ref="B9:G9" si="0">SUBTOTAL(109,B7:B8)</f>
        <v>746095900</v>
      </c>
      <c r="C9" s="77">
        <f t="shared" si="0"/>
        <v>-3991813</v>
      </c>
      <c r="D9" s="77">
        <f t="shared" si="0"/>
        <v>742104087</v>
      </c>
      <c r="E9" s="77">
        <f t="shared" si="0"/>
        <v>3484589737</v>
      </c>
      <c r="F9" s="77">
        <f t="shared" si="0"/>
        <v>-4011703</v>
      </c>
      <c r="G9" s="77">
        <f t="shared" si="0"/>
        <v>3480578034</v>
      </c>
      <c r="H9" s="57">
        <f>Table11[[#This Row],[320671233.0000]]+Table11[[#This Row],[0.0000]]-Table11[[#This Row],[Column4]]</f>
        <v>0</v>
      </c>
      <c r="I9" s="57">
        <f>Table11[[#This Row],[962013699.0000]]+Table11[[#This Row],[163507.0000]]-Table11[[#This Row],[962177206.0000]]</f>
        <v>0</v>
      </c>
    </row>
    <row r="10" spans="1:9" ht="23.1" customHeight="1" x14ac:dyDescent="0.45">
      <c r="A10" s="12" t="s">
        <v>61</v>
      </c>
      <c r="B10" s="14"/>
      <c r="C10" s="14"/>
      <c r="D10" s="14"/>
      <c r="E10" s="14"/>
      <c r="F10" s="14"/>
      <c r="G10" s="14"/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3"/>
  <sheetViews>
    <sheetView rightToLeft="1" view="pageBreakPreview" zoomScaleNormal="100" zoomScaleSheetLayoutView="100" workbookViewId="0">
      <selection activeCell="K12" sqref="K12"/>
    </sheetView>
  </sheetViews>
  <sheetFormatPr defaultColWidth="9" defaultRowHeight="19.5" x14ac:dyDescent="0.45"/>
  <cols>
    <col min="1" max="1" width="37.140625" style="26" bestFit="1" customWidth="1"/>
    <col min="2" max="2" width="13" style="26" customWidth="1"/>
    <col min="3" max="3" width="15.85546875" style="26" customWidth="1"/>
    <col min="4" max="4" width="17" style="26" customWidth="1"/>
    <col min="5" max="5" width="22.5703125" style="26" customWidth="1"/>
    <col min="6" max="6" width="13" style="26" customWidth="1"/>
    <col min="7" max="7" width="16.28515625" style="26" customWidth="1"/>
    <col min="8" max="8" width="17" style="26" customWidth="1"/>
    <col min="9" max="9" width="22.5703125" style="26" customWidth="1"/>
    <col min="10" max="11" width="9" style="57"/>
    <col min="12" max="16384" width="9" style="1"/>
  </cols>
  <sheetData>
    <row r="1" spans="1:11" x14ac:dyDescent="0.45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spans="1:11" x14ac:dyDescent="0.45">
      <c r="A2" s="137" t="s">
        <v>85</v>
      </c>
      <c r="B2" s="137"/>
      <c r="C2" s="137"/>
      <c r="D2" s="137"/>
      <c r="E2" s="137"/>
      <c r="F2" s="137"/>
      <c r="G2" s="137"/>
      <c r="H2" s="137"/>
      <c r="I2" s="137"/>
    </row>
    <row r="3" spans="1:11" x14ac:dyDescent="0.45">
      <c r="A3" s="137" t="s">
        <v>181</v>
      </c>
      <c r="B3" s="137"/>
      <c r="C3" s="137"/>
      <c r="D3" s="137"/>
      <c r="E3" s="137"/>
      <c r="F3" s="137"/>
      <c r="G3" s="137"/>
      <c r="H3" s="137"/>
      <c r="I3" s="137"/>
    </row>
    <row r="4" spans="1:11" ht="21" x14ac:dyDescent="0.45">
      <c r="A4" s="142" t="s">
        <v>112</v>
      </c>
      <c r="B4" s="142"/>
      <c r="C4" s="142"/>
      <c r="D4" s="142"/>
      <c r="E4" s="142"/>
      <c r="F4" s="28"/>
      <c r="G4" s="28"/>
      <c r="H4" s="28"/>
      <c r="I4" s="28"/>
    </row>
    <row r="5" spans="1:11" ht="16.5" customHeight="1" thickBot="1" x14ac:dyDescent="0.5">
      <c r="A5" s="81"/>
      <c r="B5" s="154" t="s">
        <v>217</v>
      </c>
      <c r="C5" s="154"/>
      <c r="D5" s="154"/>
      <c r="E5" s="154"/>
      <c r="F5" s="154" t="s">
        <v>182</v>
      </c>
      <c r="G5" s="154"/>
      <c r="H5" s="154"/>
      <c r="I5" s="154"/>
    </row>
    <row r="6" spans="1:11" ht="20.25" thickBot="1" x14ac:dyDescent="0.5">
      <c r="A6" s="46" t="s">
        <v>87</v>
      </c>
      <c r="B6" s="46" t="s">
        <v>7</v>
      </c>
      <c r="C6" s="46" t="s">
        <v>113</v>
      </c>
      <c r="D6" s="46" t="s">
        <v>114</v>
      </c>
      <c r="E6" s="46" t="s">
        <v>115</v>
      </c>
      <c r="F6" s="46" t="s">
        <v>7</v>
      </c>
      <c r="G6" s="46" t="s">
        <v>9</v>
      </c>
      <c r="H6" s="46" t="s">
        <v>114</v>
      </c>
      <c r="I6" s="46" t="s">
        <v>115</v>
      </c>
    </row>
    <row r="7" spans="1:11" ht="23.1" customHeight="1" x14ac:dyDescent="0.45">
      <c r="A7" s="54" t="s">
        <v>153</v>
      </c>
      <c r="B7" s="64">
        <v>-2598000</v>
      </c>
      <c r="C7" s="64">
        <v>-1299649500</v>
      </c>
      <c r="D7" s="64">
        <v>1299649500</v>
      </c>
      <c r="E7" s="36">
        <f>Table12[[#This Row],[2241775012.0000]]+Table12[[#This Row],[-1852333773.0000]]</f>
        <v>0</v>
      </c>
      <c r="F7" s="64">
        <v>-2598000</v>
      </c>
      <c r="G7" s="64">
        <v>-1299649500</v>
      </c>
      <c r="H7" s="64">
        <v>1299649500</v>
      </c>
      <c r="I7" s="36">
        <f>Table12[[#This Row],[Column7]]+Table12[[#This Row],[Column8]]</f>
        <v>0</v>
      </c>
      <c r="J7" s="57">
        <f>Table12[[#This Row],[2241775012.0000]]+Table12[[#This Row],[-1852333773.0000]]-Table12[[#This Row],[389441239.0000]]</f>
        <v>0</v>
      </c>
      <c r="K7" s="57">
        <f>Table12[[#This Row],[Column7]]+Table12[[#This Row],[Column8]]-Table12[[#This Row],[Column9]]</f>
        <v>0</v>
      </c>
    </row>
    <row r="8" spans="1:11" ht="23.1" customHeight="1" x14ac:dyDescent="0.45">
      <c r="A8" s="54" t="s">
        <v>42</v>
      </c>
      <c r="B8" s="64">
        <v>200000</v>
      </c>
      <c r="C8" s="64">
        <v>3528512139</v>
      </c>
      <c r="D8" s="64">
        <v>-3315537909</v>
      </c>
      <c r="E8" s="36">
        <f>Table12[[#This Row],[2241775012.0000]]+Table12[[#This Row],[-1852333773.0000]]</f>
        <v>212974230</v>
      </c>
      <c r="F8" s="64">
        <v>200000</v>
      </c>
      <c r="G8" s="64">
        <v>3528512139</v>
      </c>
      <c r="H8" s="64">
        <v>-3315537909</v>
      </c>
      <c r="I8" s="64">
        <f>Table12[[#This Row],[Column7]]+Table12[[#This Row],[Column8]]</f>
        <v>212974230</v>
      </c>
      <c r="J8" s="57">
        <f>Table12[[#This Row],[2241775012.0000]]+Table12[[#This Row],[-1852333773.0000]]-Table12[[#This Row],[389441239.0000]]</f>
        <v>0</v>
      </c>
      <c r="K8" s="57">
        <f>Table12[[#This Row],[Column7]]+Table12[[#This Row],[Column8]]-Table12[[#This Row],[Column9]]</f>
        <v>0</v>
      </c>
    </row>
    <row r="9" spans="1:11" ht="23.1" customHeight="1" x14ac:dyDescent="0.45">
      <c r="A9" s="54" t="s">
        <v>34</v>
      </c>
      <c r="B9" s="64">
        <v>962413</v>
      </c>
      <c r="C9" s="64">
        <v>5465044156</v>
      </c>
      <c r="D9" s="64">
        <v>-5129230046</v>
      </c>
      <c r="E9" s="36">
        <f>Table12[[#This Row],[2241775012.0000]]+Table12[[#This Row],[-1852333773.0000]]</f>
        <v>335814110</v>
      </c>
      <c r="F9" s="64">
        <v>979399</v>
      </c>
      <c r="G9" s="64">
        <v>5565835256</v>
      </c>
      <c r="H9" s="64">
        <v>-5219757816</v>
      </c>
      <c r="I9" s="64">
        <f>Table12[[#This Row],[Column7]]+Table12[[#This Row],[Column8]]</f>
        <v>346077440</v>
      </c>
      <c r="J9" s="57">
        <f>Table12[[#This Row],[2241775012.0000]]+Table12[[#This Row],[-1852333773.0000]]-Table12[[#This Row],[389441239.0000]]</f>
        <v>0</v>
      </c>
      <c r="K9" s="57">
        <f>Table12[[#This Row],[Column7]]+Table12[[#This Row],[Column8]]-Table12[[#This Row],[Column9]]</f>
        <v>0</v>
      </c>
    </row>
    <row r="10" spans="1:11" ht="23.1" customHeight="1" x14ac:dyDescent="0.45">
      <c r="A10" s="54" t="s">
        <v>39</v>
      </c>
      <c r="B10" s="64">
        <v>2400000</v>
      </c>
      <c r="C10" s="64">
        <v>4872857591</v>
      </c>
      <c r="D10" s="64">
        <v>-4225344380</v>
      </c>
      <c r="E10" s="36">
        <f>Table12[[#This Row],[2241775012.0000]]+Table12[[#This Row],[-1852333773.0000]]</f>
        <v>647513211</v>
      </c>
      <c r="F10" s="64">
        <v>6000000</v>
      </c>
      <c r="G10" s="64">
        <v>11427878803</v>
      </c>
      <c r="H10" s="64">
        <v>-10563360933</v>
      </c>
      <c r="I10" s="64">
        <f>Table12[[#This Row],[Column7]]+Table12[[#This Row],[Column8]]</f>
        <v>864517870</v>
      </c>
      <c r="J10" s="57">
        <f>Table12[[#This Row],[2241775012.0000]]+Table12[[#This Row],[-1852333773.0000]]-Table12[[#This Row],[389441239.0000]]</f>
        <v>0</v>
      </c>
      <c r="K10" s="57">
        <f>Table12[[#This Row],[Column7]]+Table12[[#This Row],[Column8]]-Table12[[#This Row],[Column9]]</f>
        <v>0</v>
      </c>
    </row>
    <row r="11" spans="1:11" ht="23.1" customHeight="1" x14ac:dyDescent="0.45">
      <c r="A11" s="54" t="s">
        <v>33</v>
      </c>
      <c r="B11" s="64">
        <v>1000191</v>
      </c>
      <c r="C11" s="64">
        <v>5952689371</v>
      </c>
      <c r="D11" s="64">
        <v>-5103875670</v>
      </c>
      <c r="E11" s="36">
        <f>Table12[[#This Row],[2241775012.0000]]+Table12[[#This Row],[-1852333773.0000]]</f>
        <v>848813701</v>
      </c>
      <c r="F11" s="64">
        <v>1125543</v>
      </c>
      <c r="G11" s="64">
        <v>6667891793</v>
      </c>
      <c r="H11" s="64">
        <v>-5743534516</v>
      </c>
      <c r="I11" s="64">
        <f>Table12[[#This Row],[Column7]]+Table12[[#This Row],[Column8]]</f>
        <v>924357277</v>
      </c>
      <c r="J11" s="57">
        <f>Table12[[#This Row],[2241775012.0000]]+Table12[[#This Row],[-1852333773.0000]]-Table12[[#This Row],[389441239.0000]]</f>
        <v>0</v>
      </c>
      <c r="K11" s="57">
        <f>Table12[[#This Row],[Column7]]+Table12[[#This Row],[Column8]]-Table12[[#This Row],[Column9]]</f>
        <v>0</v>
      </c>
    </row>
    <row r="12" spans="1:11" ht="23.1" customHeight="1" x14ac:dyDescent="0.45">
      <c r="A12" s="54" t="s">
        <v>21</v>
      </c>
      <c r="B12" s="36">
        <v>0</v>
      </c>
      <c r="C12" s="36">
        <v>0</v>
      </c>
      <c r="D12" s="36">
        <v>0</v>
      </c>
      <c r="E12" s="36">
        <f>Table12[[#This Row],[2241775012.0000]]+Table12[[#This Row],[-1852333773.0000]]</f>
        <v>0</v>
      </c>
      <c r="F12" s="64">
        <v>400000</v>
      </c>
      <c r="G12" s="64">
        <v>2137349594</v>
      </c>
      <c r="H12" s="64">
        <v>-2085541114</v>
      </c>
      <c r="I12" s="64">
        <f>Table12[[#This Row],[Column7]]+Table12[[#This Row],[Column8]]</f>
        <v>51808480</v>
      </c>
      <c r="J12" s="57">
        <f>Table12[[#This Row],[2241775012.0000]]+Table12[[#This Row],[-1852333773.0000]]-Table12[[#This Row],[389441239.0000]]</f>
        <v>0</v>
      </c>
      <c r="K12" s="57">
        <f>Table12[[#This Row],[Column7]]+Table12[[#This Row],[Column8]]-Table12[[#This Row],[Column9]]</f>
        <v>0</v>
      </c>
    </row>
    <row r="13" spans="1:11" ht="23.1" customHeight="1" x14ac:dyDescent="0.45">
      <c r="A13" s="54" t="s">
        <v>41</v>
      </c>
      <c r="B13" s="36">
        <v>0</v>
      </c>
      <c r="C13" s="36">
        <v>0</v>
      </c>
      <c r="D13" s="36">
        <v>0</v>
      </c>
      <c r="E13" s="36">
        <f>Table12[[#This Row],[2241775012.0000]]+Table12[[#This Row],[-1852333773.0000]]</f>
        <v>0</v>
      </c>
      <c r="F13" s="64">
        <v>88171</v>
      </c>
      <c r="G13" s="64">
        <v>4414593225</v>
      </c>
      <c r="H13" s="64">
        <v>-4358547162</v>
      </c>
      <c r="I13" s="64">
        <f>Table12[[#This Row],[Column7]]+Table12[[#This Row],[Column8]]</f>
        <v>56046063</v>
      </c>
      <c r="J13" s="57">
        <f>Table12[[#This Row],[2241775012.0000]]+Table12[[#This Row],[-1852333773.0000]]-Table12[[#This Row],[389441239.0000]]</f>
        <v>0</v>
      </c>
      <c r="K13" s="57">
        <f>Table12[[#This Row],[Column7]]+Table12[[#This Row],[Column8]]-Table12[[#This Row],[Column9]]</f>
        <v>0</v>
      </c>
    </row>
    <row r="14" spans="1:11" ht="23.1" customHeight="1" x14ac:dyDescent="0.45">
      <c r="A14" s="54" t="s">
        <v>30</v>
      </c>
      <c r="B14" s="36">
        <v>0</v>
      </c>
      <c r="C14" s="36">
        <v>0</v>
      </c>
      <c r="D14" s="36">
        <v>0</v>
      </c>
      <c r="E14" s="36">
        <f>Table12[[#This Row],[2241775012.0000]]+Table12[[#This Row],[-1852333773.0000]]</f>
        <v>0</v>
      </c>
      <c r="F14" s="64">
        <v>2020000</v>
      </c>
      <c r="G14" s="64">
        <v>9572071530</v>
      </c>
      <c r="H14" s="64">
        <v>-8851508412</v>
      </c>
      <c r="I14" s="64">
        <f>Table12[[#This Row],[Column7]]+Table12[[#This Row],[Column8]]</f>
        <v>720563118</v>
      </c>
      <c r="J14" s="57">
        <f>Table12[[#This Row],[2241775012.0000]]+Table12[[#This Row],[-1852333773.0000]]-Table12[[#This Row],[389441239.0000]]</f>
        <v>0</v>
      </c>
      <c r="K14" s="57">
        <f>Table12[[#This Row],[Column7]]+Table12[[#This Row],[Column8]]-Table12[[#This Row],[Column9]]</f>
        <v>0</v>
      </c>
    </row>
    <row r="15" spans="1:11" ht="23.1" customHeight="1" x14ac:dyDescent="0.45">
      <c r="A15" s="54" t="s">
        <v>24</v>
      </c>
      <c r="B15" s="36">
        <v>0</v>
      </c>
      <c r="C15" s="36">
        <v>0</v>
      </c>
      <c r="D15" s="36">
        <v>0</v>
      </c>
      <c r="E15" s="36">
        <f>Table12[[#This Row],[2241775012.0000]]+Table12[[#This Row],[-1852333773.0000]]</f>
        <v>0</v>
      </c>
      <c r="F15" s="64">
        <v>2969412</v>
      </c>
      <c r="G15" s="64">
        <v>11022159620</v>
      </c>
      <c r="H15" s="64">
        <v>-8591807075</v>
      </c>
      <c r="I15" s="64">
        <f>Table12[[#This Row],[Column7]]+Table12[[#This Row],[Column8]]</f>
        <v>2430352545</v>
      </c>
      <c r="J15" s="57">
        <f>Table12[[#This Row],[2241775012.0000]]+Table12[[#This Row],[-1852333773.0000]]-Table12[[#This Row],[389441239.0000]]</f>
        <v>0</v>
      </c>
      <c r="K15" s="57">
        <f>Table12[[#This Row],[Column7]]+Table12[[#This Row],[Column8]]-Table12[[#This Row],[Column9]]</f>
        <v>0</v>
      </c>
    </row>
    <row r="16" spans="1:11" ht="23.1" customHeight="1" x14ac:dyDescent="0.45">
      <c r="A16" s="54" t="s">
        <v>53</v>
      </c>
      <c r="B16" s="36">
        <v>0</v>
      </c>
      <c r="C16" s="36">
        <v>0</v>
      </c>
      <c r="D16" s="36">
        <v>0</v>
      </c>
      <c r="E16" s="36">
        <f>Table12[[#This Row],[2241775012.0000]]+Table12[[#This Row],[-1852333773.0000]]</f>
        <v>0</v>
      </c>
      <c r="F16" s="64">
        <v>2767213</v>
      </c>
      <c r="G16" s="64">
        <v>10267775246</v>
      </c>
      <c r="H16" s="64">
        <v>-6546813300</v>
      </c>
      <c r="I16" s="64">
        <f>Table12[[#This Row],[Column7]]+Table12[[#This Row],[Column8]]</f>
        <v>3720961946</v>
      </c>
      <c r="J16" s="57">
        <f>Table12[[#This Row],[2241775012.0000]]+Table12[[#This Row],[-1852333773.0000]]-Table12[[#This Row],[389441239.0000]]</f>
        <v>0</v>
      </c>
      <c r="K16" s="57">
        <f>Table12[[#This Row],[Column7]]+Table12[[#This Row],[Column8]]-Table12[[#This Row],[Column9]]</f>
        <v>0</v>
      </c>
    </row>
    <row r="17" spans="1:11" ht="23.1" customHeight="1" x14ac:dyDescent="0.45">
      <c r="A17" s="54" t="s">
        <v>119</v>
      </c>
      <c r="B17" s="36">
        <v>0</v>
      </c>
      <c r="C17" s="36">
        <v>0</v>
      </c>
      <c r="D17" s="36">
        <v>0</v>
      </c>
      <c r="E17" s="36">
        <f>Table12[[#This Row],[2241775012.0000]]+Table12[[#This Row],[-1852333773.0000]]</f>
        <v>0</v>
      </c>
      <c r="F17" s="64">
        <v>210000</v>
      </c>
      <c r="G17" s="64">
        <v>7718521706</v>
      </c>
      <c r="H17" s="64">
        <v>-5751076275</v>
      </c>
      <c r="I17" s="64">
        <f>Table12[[#This Row],[Column7]]+Table12[[#This Row],[Column8]]</f>
        <v>1967445431</v>
      </c>
      <c r="J17" s="57">
        <f>Table12[[#This Row],[2241775012.0000]]+Table12[[#This Row],[-1852333773.0000]]-Table12[[#This Row],[389441239.0000]]</f>
        <v>0</v>
      </c>
      <c r="K17" s="57">
        <f>Table12[[#This Row],[Column7]]+Table12[[#This Row],[Column8]]-Table12[[#This Row],[Column9]]</f>
        <v>0</v>
      </c>
    </row>
    <row r="18" spans="1:11" ht="23.1" customHeight="1" x14ac:dyDescent="0.45">
      <c r="A18" s="54" t="s">
        <v>125</v>
      </c>
      <c r="B18" s="36">
        <v>0</v>
      </c>
      <c r="C18" s="36">
        <v>0</v>
      </c>
      <c r="D18" s="36">
        <v>0</v>
      </c>
      <c r="E18" s="36">
        <f>Table12[[#This Row],[2241775012.0000]]+Table12[[#This Row],[-1852333773.0000]]</f>
        <v>0</v>
      </c>
      <c r="F18" s="64">
        <v>1256994</v>
      </c>
      <c r="G18" s="64">
        <v>9255338111</v>
      </c>
      <c r="H18" s="64">
        <v>-7484594169</v>
      </c>
      <c r="I18" s="64">
        <f>Table12[[#This Row],[Column7]]+Table12[[#This Row],[Column8]]</f>
        <v>1770743942</v>
      </c>
      <c r="J18" s="57">
        <f>Table12[[#This Row],[2241775012.0000]]+Table12[[#This Row],[-1852333773.0000]]-Table12[[#This Row],[389441239.0000]]</f>
        <v>0</v>
      </c>
      <c r="K18" s="57">
        <f>Table12[[#This Row],[Column7]]+Table12[[#This Row],[Column8]]-Table12[[#This Row],[Column9]]</f>
        <v>0</v>
      </c>
    </row>
    <row r="19" spans="1:11" ht="23.1" customHeight="1" x14ac:dyDescent="0.45">
      <c r="A19" s="54" t="s">
        <v>122</v>
      </c>
      <c r="B19" s="36">
        <v>0</v>
      </c>
      <c r="C19" s="36">
        <v>0</v>
      </c>
      <c r="D19" s="36">
        <v>0</v>
      </c>
      <c r="E19" s="36">
        <f>Table12[[#This Row],[2241775012.0000]]+Table12[[#This Row],[-1852333773.0000]]</f>
        <v>0</v>
      </c>
      <c r="F19" s="64">
        <v>1500000</v>
      </c>
      <c r="G19" s="64">
        <v>6995355181</v>
      </c>
      <c r="H19" s="64">
        <v>-6038853750</v>
      </c>
      <c r="I19" s="64">
        <f>Table12[[#This Row],[Column7]]+Table12[[#This Row],[Column8]]</f>
        <v>956501431</v>
      </c>
      <c r="J19" s="57">
        <f>Table12[[#This Row],[2241775012.0000]]+Table12[[#This Row],[-1852333773.0000]]-Table12[[#This Row],[389441239.0000]]</f>
        <v>0</v>
      </c>
      <c r="K19" s="57">
        <f>Table12[[#This Row],[Column7]]+Table12[[#This Row],[Column8]]-Table12[[#This Row],[Column9]]</f>
        <v>0</v>
      </c>
    </row>
    <row r="20" spans="1:11" ht="23.1" customHeight="1" x14ac:dyDescent="0.45">
      <c r="A20" s="54" t="s">
        <v>50</v>
      </c>
      <c r="B20" s="64">
        <v>800000</v>
      </c>
      <c r="C20" s="64">
        <v>13002706136</v>
      </c>
      <c r="D20" s="64">
        <v>-7628267690</v>
      </c>
      <c r="E20" s="36">
        <f>Table12[[#This Row],[2241775012.0000]]+Table12[[#This Row],[-1852333773.0000]]</f>
        <v>5374438446</v>
      </c>
      <c r="F20" s="64">
        <v>800000</v>
      </c>
      <c r="G20" s="64">
        <v>13002706136</v>
      </c>
      <c r="H20" s="64">
        <v>-7628267690</v>
      </c>
      <c r="I20" s="64">
        <f>Table12[[#This Row],[Column7]]+Table12[[#This Row],[Column8]]</f>
        <v>5374438446</v>
      </c>
      <c r="J20" s="57">
        <f>Table12[[#This Row],[2241775012.0000]]+Table12[[#This Row],[-1852333773.0000]]-Table12[[#This Row],[389441239.0000]]</f>
        <v>0</v>
      </c>
      <c r="K20" s="57">
        <f>Table12[[#This Row],[Column7]]+Table12[[#This Row],[Column8]]-Table12[[#This Row],[Column9]]</f>
        <v>0</v>
      </c>
    </row>
    <row r="21" spans="1:11" ht="23.1" customHeight="1" x14ac:dyDescent="0.45">
      <c r="A21" s="54" t="s">
        <v>54</v>
      </c>
      <c r="B21" s="64">
        <v>5000000</v>
      </c>
      <c r="C21" s="64">
        <v>7789319551</v>
      </c>
      <c r="D21" s="64">
        <v>-6791160703</v>
      </c>
      <c r="E21" s="36">
        <f>Table12[[#This Row],[2241775012.0000]]+Table12[[#This Row],[-1852333773.0000]]</f>
        <v>998158848</v>
      </c>
      <c r="F21" s="64">
        <v>11470398</v>
      </c>
      <c r="G21" s="64">
        <v>16171638282</v>
      </c>
      <c r="H21" s="64">
        <v>-15579463229</v>
      </c>
      <c r="I21" s="64">
        <f>Table12[[#This Row],[Column7]]+Table12[[#This Row],[Column8]]</f>
        <v>592175053</v>
      </c>
      <c r="J21" s="57">
        <f>Table12[[#This Row],[2241775012.0000]]+Table12[[#This Row],[-1852333773.0000]]-Table12[[#This Row],[389441239.0000]]</f>
        <v>0</v>
      </c>
      <c r="K21" s="57">
        <f>Table12[[#This Row],[Column7]]+Table12[[#This Row],[Column8]]-Table12[[#This Row],[Column9]]</f>
        <v>0</v>
      </c>
    </row>
    <row r="22" spans="1:11" ht="23.1" customHeight="1" x14ac:dyDescent="0.45">
      <c r="A22" s="54" t="s">
        <v>55</v>
      </c>
      <c r="B22" s="64">
        <v>1000000</v>
      </c>
      <c r="C22" s="64">
        <v>3845641315</v>
      </c>
      <c r="D22" s="64">
        <v>-3617889925</v>
      </c>
      <c r="E22" s="36">
        <f>Table12[[#This Row],[2241775012.0000]]+Table12[[#This Row],[-1852333773.0000]]</f>
        <v>227751390</v>
      </c>
      <c r="F22" s="64">
        <v>1370000</v>
      </c>
      <c r="G22" s="64">
        <v>5294008228</v>
      </c>
      <c r="H22" s="64">
        <v>-4956509198</v>
      </c>
      <c r="I22" s="64">
        <f>Table12[[#This Row],[Column7]]+Table12[[#This Row],[Column8]]</f>
        <v>337499030</v>
      </c>
      <c r="J22" s="57">
        <f>Table12[[#This Row],[2241775012.0000]]+Table12[[#This Row],[-1852333773.0000]]-Table12[[#This Row],[389441239.0000]]</f>
        <v>0</v>
      </c>
      <c r="K22" s="57">
        <f>Table12[[#This Row],[Column7]]+Table12[[#This Row],[Column8]]-Table12[[#This Row],[Column9]]</f>
        <v>0</v>
      </c>
    </row>
    <row r="23" spans="1:11" ht="23.1" customHeight="1" x14ac:dyDescent="0.45">
      <c r="A23" s="54" t="s">
        <v>37</v>
      </c>
      <c r="B23" s="64">
        <v>50000</v>
      </c>
      <c r="C23" s="64">
        <v>2255925876</v>
      </c>
      <c r="D23" s="64">
        <v>-1820866532</v>
      </c>
      <c r="E23" s="36">
        <f>Table12[[#This Row],[2241775012.0000]]+Table12[[#This Row],[-1852333773.0000]]</f>
        <v>435059344</v>
      </c>
      <c r="F23" s="64">
        <v>172357</v>
      </c>
      <c r="G23" s="64">
        <v>7405676459</v>
      </c>
      <c r="H23" s="64">
        <v>-6276781858</v>
      </c>
      <c r="I23" s="64">
        <f>Table12[[#This Row],[Column7]]+Table12[[#This Row],[Column8]]</f>
        <v>1128894601</v>
      </c>
      <c r="J23" s="57">
        <f>Table12[[#This Row],[2241775012.0000]]+Table12[[#This Row],[-1852333773.0000]]-Table12[[#This Row],[389441239.0000]]</f>
        <v>0</v>
      </c>
      <c r="K23" s="57">
        <f>Table12[[#This Row],[Column7]]+Table12[[#This Row],[Column8]]-Table12[[#This Row],[Column9]]</f>
        <v>0</v>
      </c>
    </row>
    <row r="24" spans="1:11" ht="23.1" customHeight="1" x14ac:dyDescent="0.45">
      <c r="A24" s="54" t="s">
        <v>31</v>
      </c>
      <c r="B24" s="64">
        <v>2240021</v>
      </c>
      <c r="C24" s="64">
        <v>35063973700</v>
      </c>
      <c r="D24" s="64">
        <v>-25421447065</v>
      </c>
      <c r="E24" s="36">
        <f>Table12[[#This Row],[2241775012.0000]]+Table12[[#This Row],[-1852333773.0000]]</f>
        <v>9642526635</v>
      </c>
      <c r="F24" s="64">
        <v>2840021</v>
      </c>
      <c r="G24" s="64">
        <v>40107783421</v>
      </c>
      <c r="H24" s="64">
        <v>-29024737333</v>
      </c>
      <c r="I24" s="64">
        <f>Table12[[#This Row],[Column7]]+Table12[[#This Row],[Column8]]</f>
        <v>11083046088</v>
      </c>
      <c r="J24" s="57">
        <f>Table12[[#This Row],[2241775012.0000]]+Table12[[#This Row],[-1852333773.0000]]-Table12[[#This Row],[389441239.0000]]</f>
        <v>0</v>
      </c>
      <c r="K24" s="57">
        <f>Table12[[#This Row],[Column7]]+Table12[[#This Row],[Column8]]-Table12[[#This Row],[Column9]]</f>
        <v>0</v>
      </c>
    </row>
    <row r="25" spans="1:11" ht="23.1" customHeight="1" x14ac:dyDescent="0.45">
      <c r="A25" s="54" t="s">
        <v>20</v>
      </c>
      <c r="B25" s="64">
        <v>1600000</v>
      </c>
      <c r="C25" s="64">
        <v>10780854842</v>
      </c>
      <c r="D25" s="64">
        <v>-8221890426</v>
      </c>
      <c r="E25" s="36">
        <f>Table12[[#This Row],[2241775012.0000]]+Table12[[#This Row],[-1852333773.0000]]</f>
        <v>2558964416</v>
      </c>
      <c r="F25" s="64">
        <v>5593967</v>
      </c>
      <c r="G25" s="64">
        <v>33547441968</v>
      </c>
      <c r="H25" s="64">
        <v>-26895265211</v>
      </c>
      <c r="I25" s="64">
        <f>Table12[[#This Row],[Column7]]+Table12[[#This Row],[Column8]]</f>
        <v>6652176757</v>
      </c>
      <c r="J25" s="57">
        <f>Table12[[#This Row],[2241775012.0000]]+Table12[[#This Row],[-1852333773.0000]]-Table12[[#This Row],[389441239.0000]]</f>
        <v>0</v>
      </c>
      <c r="K25" s="57">
        <f>Table12[[#This Row],[Column7]]+Table12[[#This Row],[Column8]]-Table12[[#This Row],[Column9]]</f>
        <v>0</v>
      </c>
    </row>
    <row r="26" spans="1:11" ht="23.1" customHeight="1" x14ac:dyDescent="0.45">
      <c r="A26" s="54" t="s">
        <v>118</v>
      </c>
      <c r="B26" s="36">
        <v>0</v>
      </c>
      <c r="C26" s="36">
        <v>0</v>
      </c>
      <c r="D26" s="36">
        <v>0</v>
      </c>
      <c r="E26" s="36">
        <f>Table12[[#This Row],[2241775012.0000]]+Table12[[#This Row],[-1852333773.0000]]</f>
        <v>0</v>
      </c>
      <c r="F26" s="64">
        <v>3000000</v>
      </c>
      <c r="G26" s="64">
        <v>10177816758</v>
      </c>
      <c r="H26" s="64">
        <v>-9724200496</v>
      </c>
      <c r="I26" s="64">
        <f>Table12[[#This Row],[Column7]]+Table12[[#This Row],[Column8]]</f>
        <v>453616262</v>
      </c>
      <c r="J26" s="57">
        <f>Table12[[#This Row],[2241775012.0000]]+Table12[[#This Row],[-1852333773.0000]]-Table12[[#This Row],[389441239.0000]]</f>
        <v>0</v>
      </c>
      <c r="K26" s="57">
        <f>Table12[[#This Row],[Column7]]+Table12[[#This Row],[Column8]]-Table12[[#This Row],[Column9]]</f>
        <v>0</v>
      </c>
    </row>
    <row r="27" spans="1:11" ht="23.1" customHeight="1" x14ac:dyDescent="0.45">
      <c r="A27" s="54" t="s">
        <v>121</v>
      </c>
      <c r="B27" s="36">
        <v>0</v>
      </c>
      <c r="C27" s="36">
        <v>0</v>
      </c>
      <c r="D27" s="36">
        <v>0</v>
      </c>
      <c r="E27" s="36">
        <f>Table12[[#This Row],[2241775012.0000]]+Table12[[#This Row],[-1852333773.0000]]</f>
        <v>0</v>
      </c>
      <c r="F27" s="64">
        <v>11050000</v>
      </c>
      <c r="G27" s="64">
        <v>10204370826</v>
      </c>
      <c r="H27" s="64">
        <v>-9094961071</v>
      </c>
      <c r="I27" s="64">
        <f>Table12[[#This Row],[Column7]]+Table12[[#This Row],[Column8]]</f>
        <v>1109409755</v>
      </c>
      <c r="J27" s="57">
        <f>Table12[[#This Row],[2241775012.0000]]+Table12[[#This Row],[-1852333773.0000]]-Table12[[#This Row],[389441239.0000]]</f>
        <v>0</v>
      </c>
      <c r="K27" s="57">
        <f>Table12[[#This Row],[Column7]]+Table12[[#This Row],[Column8]]-Table12[[#This Row],[Column9]]</f>
        <v>0</v>
      </c>
    </row>
    <row r="28" spans="1:11" ht="23.1" customHeight="1" x14ac:dyDescent="0.45">
      <c r="A28" s="54" t="s">
        <v>129</v>
      </c>
      <c r="B28" s="36">
        <v>0</v>
      </c>
      <c r="C28" s="36">
        <v>0</v>
      </c>
      <c r="D28" s="36">
        <v>0</v>
      </c>
      <c r="E28" s="36">
        <f>Table12[[#This Row],[2241775012.0000]]+Table12[[#This Row],[-1852333773.0000]]</f>
        <v>0</v>
      </c>
      <c r="F28" s="64">
        <v>19200000</v>
      </c>
      <c r="G28" s="64">
        <v>9352022765</v>
      </c>
      <c r="H28" s="64">
        <v>-8035862001</v>
      </c>
      <c r="I28" s="64">
        <f>Table12[[#This Row],[Column7]]+Table12[[#This Row],[Column8]]</f>
        <v>1316160764</v>
      </c>
      <c r="J28" s="57">
        <f>Table12[[#This Row],[2241775012.0000]]+Table12[[#This Row],[-1852333773.0000]]-Table12[[#This Row],[389441239.0000]]</f>
        <v>0</v>
      </c>
      <c r="K28" s="57">
        <f>Table12[[#This Row],[Column7]]+Table12[[#This Row],[Column8]]-Table12[[#This Row],[Column9]]</f>
        <v>0</v>
      </c>
    </row>
    <row r="29" spans="1:11" ht="23.1" customHeight="1" x14ac:dyDescent="0.45">
      <c r="A29" s="54" t="s">
        <v>126</v>
      </c>
      <c r="B29" s="36">
        <v>0</v>
      </c>
      <c r="C29" s="36">
        <v>0</v>
      </c>
      <c r="D29" s="36">
        <v>0</v>
      </c>
      <c r="E29" s="36">
        <f>Table12[[#This Row],[2241775012.0000]]+Table12[[#This Row],[-1852333773.0000]]</f>
        <v>0</v>
      </c>
      <c r="F29" s="64">
        <v>3000000</v>
      </c>
      <c r="G29" s="64">
        <v>4258555910</v>
      </c>
      <c r="H29" s="64">
        <v>-3668044500</v>
      </c>
      <c r="I29" s="64">
        <f>Table12[[#This Row],[Column7]]+Table12[[#This Row],[Column8]]</f>
        <v>590511410</v>
      </c>
      <c r="J29" s="57">
        <f>Table12[[#This Row],[2241775012.0000]]+Table12[[#This Row],[-1852333773.0000]]-Table12[[#This Row],[389441239.0000]]</f>
        <v>0</v>
      </c>
      <c r="K29" s="57">
        <f>Table12[[#This Row],[Column7]]+Table12[[#This Row],[Column8]]-Table12[[#This Row],[Column9]]</f>
        <v>0</v>
      </c>
    </row>
    <row r="30" spans="1:11" ht="23.1" customHeight="1" x14ac:dyDescent="0.45">
      <c r="A30" s="54" t="s">
        <v>127</v>
      </c>
      <c r="B30" s="36">
        <v>0</v>
      </c>
      <c r="C30" s="36">
        <v>0</v>
      </c>
      <c r="D30" s="36">
        <v>0</v>
      </c>
      <c r="E30" s="36">
        <f>Table12[[#This Row],[2241775012.0000]]+Table12[[#This Row],[-1852333773.0000]]</f>
        <v>0</v>
      </c>
      <c r="F30" s="64">
        <v>7600000</v>
      </c>
      <c r="G30" s="64">
        <v>10615792816</v>
      </c>
      <c r="H30" s="64">
        <v>-8831537821</v>
      </c>
      <c r="I30" s="64">
        <f>Table12[[#This Row],[Column7]]+Table12[[#This Row],[Column8]]</f>
        <v>1784254995</v>
      </c>
      <c r="J30" s="57">
        <f>Table12[[#This Row],[2241775012.0000]]+Table12[[#This Row],[-1852333773.0000]]-Table12[[#This Row],[389441239.0000]]</f>
        <v>0</v>
      </c>
      <c r="K30" s="57">
        <f>Table12[[#This Row],[Column7]]+Table12[[#This Row],[Column8]]-Table12[[#This Row],[Column9]]</f>
        <v>0</v>
      </c>
    </row>
    <row r="31" spans="1:11" ht="23.1" customHeight="1" x14ac:dyDescent="0.45">
      <c r="A31" s="54" t="s">
        <v>116</v>
      </c>
      <c r="B31" s="36">
        <v>0</v>
      </c>
      <c r="C31" s="36">
        <v>0</v>
      </c>
      <c r="D31" s="36">
        <v>0</v>
      </c>
      <c r="E31" s="36">
        <f>Table12[[#This Row],[2241775012.0000]]+Table12[[#This Row],[-1852333773.0000]]</f>
        <v>0</v>
      </c>
      <c r="F31" s="64">
        <v>170000</v>
      </c>
      <c r="G31" s="64">
        <v>12814490721</v>
      </c>
      <c r="H31" s="64">
        <v>-11761599600</v>
      </c>
      <c r="I31" s="64">
        <f>Table12[[#This Row],[Column7]]+Table12[[#This Row],[Column8]]</f>
        <v>1052891121</v>
      </c>
      <c r="J31" s="57">
        <f>Table12[[#This Row],[2241775012.0000]]+Table12[[#This Row],[-1852333773.0000]]-Table12[[#This Row],[389441239.0000]]</f>
        <v>0</v>
      </c>
      <c r="K31" s="57">
        <f>Table12[[#This Row],[Column7]]+Table12[[#This Row],[Column8]]-Table12[[#This Row],[Column9]]</f>
        <v>0</v>
      </c>
    </row>
    <row r="32" spans="1:11" ht="23.1" customHeight="1" x14ac:dyDescent="0.45">
      <c r="A32" s="54" t="s">
        <v>36</v>
      </c>
      <c r="B32" s="64">
        <v>1400000</v>
      </c>
      <c r="C32" s="64">
        <v>12711511876</v>
      </c>
      <c r="D32" s="64">
        <v>-9996156754</v>
      </c>
      <c r="E32" s="36">
        <f>Table12[[#This Row],[2241775012.0000]]+Table12[[#This Row],[-1852333773.0000]]</f>
        <v>2715355122</v>
      </c>
      <c r="F32" s="64">
        <v>2600000</v>
      </c>
      <c r="G32" s="64">
        <v>22421866147</v>
      </c>
      <c r="H32" s="64">
        <v>-18564291102</v>
      </c>
      <c r="I32" s="64">
        <f>Table12[[#This Row],[Column7]]+Table12[[#This Row],[Column8]]</f>
        <v>3857575045</v>
      </c>
      <c r="J32" s="57">
        <f>Table12[[#This Row],[2241775012.0000]]+Table12[[#This Row],[-1852333773.0000]]-Table12[[#This Row],[389441239.0000]]</f>
        <v>0</v>
      </c>
      <c r="K32" s="57">
        <f>Table12[[#This Row],[Column7]]+Table12[[#This Row],[Column8]]-Table12[[#This Row],[Column9]]</f>
        <v>0</v>
      </c>
    </row>
    <row r="33" spans="1:11" ht="23.1" customHeight="1" x14ac:dyDescent="0.45">
      <c r="A33" s="54" t="s">
        <v>56</v>
      </c>
      <c r="B33" s="64">
        <v>0</v>
      </c>
      <c r="C33" s="64">
        <v>0</v>
      </c>
      <c r="D33" s="64">
        <v>0</v>
      </c>
      <c r="E33" s="36">
        <f>Table12[[#This Row],[2241775012.0000]]+Table12[[#This Row],[-1852333773.0000]]</f>
        <v>0</v>
      </c>
      <c r="F33" s="64">
        <v>2000000</v>
      </c>
      <c r="G33" s="64">
        <v>12230631815</v>
      </c>
      <c r="H33" s="64">
        <v>-12561990138</v>
      </c>
      <c r="I33" s="64">
        <f>Table12[[#This Row],[Column7]]+Table12[[#This Row],[Column8]]</f>
        <v>-331358323</v>
      </c>
      <c r="J33" s="57">
        <f>Table12[[#This Row],[2241775012.0000]]+Table12[[#This Row],[-1852333773.0000]]-Table12[[#This Row],[389441239.0000]]</f>
        <v>0</v>
      </c>
      <c r="K33" s="57">
        <f>Table12[[#This Row],[Column7]]+Table12[[#This Row],[Column8]]-Table12[[#This Row],[Column9]]</f>
        <v>0</v>
      </c>
    </row>
    <row r="34" spans="1:11" ht="23.1" customHeight="1" x14ac:dyDescent="0.45">
      <c r="A34" s="54" t="s">
        <v>48</v>
      </c>
      <c r="B34" s="64">
        <v>355574</v>
      </c>
      <c r="C34" s="64">
        <v>13375022300</v>
      </c>
      <c r="D34" s="64">
        <v>-10067882445</v>
      </c>
      <c r="E34" s="36">
        <f>Table12[[#This Row],[2241775012.0000]]+Table12[[#This Row],[-1852333773.0000]]</f>
        <v>3307139855</v>
      </c>
      <c r="F34" s="64">
        <v>509263</v>
      </c>
      <c r="G34" s="64">
        <v>18497746242</v>
      </c>
      <c r="H34" s="64">
        <v>-14419502035</v>
      </c>
      <c r="I34" s="64">
        <f>Table12[[#This Row],[Column7]]+Table12[[#This Row],[Column8]]</f>
        <v>4078244207</v>
      </c>
      <c r="J34" s="57">
        <f>Table12[[#This Row],[2241775012.0000]]+Table12[[#This Row],[-1852333773.0000]]-Table12[[#This Row],[389441239.0000]]</f>
        <v>0</v>
      </c>
      <c r="K34" s="57">
        <f>Table12[[#This Row],[Column7]]+Table12[[#This Row],[Column8]]-Table12[[#This Row],[Column9]]</f>
        <v>0</v>
      </c>
    </row>
    <row r="35" spans="1:11" ht="23.1" customHeight="1" x14ac:dyDescent="0.45">
      <c r="A35" s="54" t="s">
        <v>28</v>
      </c>
      <c r="B35" s="64">
        <v>5672862</v>
      </c>
      <c r="C35" s="64">
        <v>8437887268</v>
      </c>
      <c r="D35" s="64">
        <v>-6215482582</v>
      </c>
      <c r="E35" s="36">
        <f>Table12[[#This Row],[2241775012.0000]]+Table12[[#This Row],[-1852333773.0000]]</f>
        <v>2222404686</v>
      </c>
      <c r="F35" s="64">
        <v>10472862</v>
      </c>
      <c r="G35" s="64">
        <v>14940506039</v>
      </c>
      <c r="H35" s="64">
        <v>-11400487732</v>
      </c>
      <c r="I35" s="64">
        <f>Table12[[#This Row],[Column7]]+Table12[[#This Row],[Column8]]</f>
        <v>3540018307</v>
      </c>
      <c r="J35" s="57">
        <f>Table12[[#This Row],[2241775012.0000]]+Table12[[#This Row],[-1852333773.0000]]-Table12[[#This Row],[389441239.0000]]</f>
        <v>0</v>
      </c>
      <c r="K35" s="57">
        <f>Table12[[#This Row],[Column7]]+Table12[[#This Row],[Column8]]-Table12[[#This Row],[Column9]]</f>
        <v>0</v>
      </c>
    </row>
    <row r="36" spans="1:11" ht="23.1" customHeight="1" x14ac:dyDescent="0.45">
      <c r="A36" s="54" t="s">
        <v>128</v>
      </c>
      <c r="B36" s="36">
        <v>0</v>
      </c>
      <c r="C36" s="36">
        <v>0</v>
      </c>
      <c r="D36" s="36">
        <v>0</v>
      </c>
      <c r="E36" s="36">
        <f>Table12[[#This Row],[2241775012.0000]]+Table12[[#This Row],[-1852333773.0000]]</f>
        <v>0</v>
      </c>
      <c r="F36" s="64">
        <v>1250000</v>
      </c>
      <c r="G36" s="64">
        <v>9180340813</v>
      </c>
      <c r="H36" s="64">
        <v>-6487465696</v>
      </c>
      <c r="I36" s="64">
        <f>Table12[[#This Row],[Column7]]+Table12[[#This Row],[Column8]]</f>
        <v>2692875117</v>
      </c>
      <c r="J36" s="57">
        <f>Table12[[#This Row],[2241775012.0000]]+Table12[[#This Row],[-1852333773.0000]]-Table12[[#This Row],[389441239.0000]]</f>
        <v>0</v>
      </c>
      <c r="K36" s="57">
        <f>Table12[[#This Row],[Column7]]+Table12[[#This Row],[Column8]]-Table12[[#This Row],[Column9]]</f>
        <v>0</v>
      </c>
    </row>
    <row r="37" spans="1:11" ht="23.1" customHeight="1" x14ac:dyDescent="0.45">
      <c r="A37" s="54" t="s">
        <v>120</v>
      </c>
      <c r="B37" s="36">
        <v>0</v>
      </c>
      <c r="C37" s="36">
        <v>0</v>
      </c>
      <c r="D37" s="36">
        <v>0</v>
      </c>
      <c r="E37" s="36">
        <f>Table12[[#This Row],[2241775012.0000]]+Table12[[#This Row],[-1852333773.0000]]</f>
        <v>0</v>
      </c>
      <c r="F37" s="64">
        <v>329397</v>
      </c>
      <c r="G37" s="64">
        <v>9331427961</v>
      </c>
      <c r="H37" s="64">
        <v>-7243403431</v>
      </c>
      <c r="I37" s="64">
        <f>Table12[[#This Row],[Column7]]+Table12[[#This Row],[Column8]]</f>
        <v>2088024530</v>
      </c>
      <c r="J37" s="57">
        <f>Table12[[#This Row],[2241775012.0000]]+Table12[[#This Row],[-1852333773.0000]]-Table12[[#This Row],[389441239.0000]]</f>
        <v>0</v>
      </c>
      <c r="K37" s="57">
        <f>Table12[[#This Row],[Column7]]+Table12[[#This Row],[Column8]]-Table12[[#This Row],[Column9]]</f>
        <v>0</v>
      </c>
    </row>
    <row r="38" spans="1:11" ht="23.1" customHeight="1" x14ac:dyDescent="0.45">
      <c r="A38" s="54" t="s">
        <v>29</v>
      </c>
      <c r="B38" s="36">
        <v>0</v>
      </c>
      <c r="C38" s="36">
        <v>0</v>
      </c>
      <c r="D38" s="36">
        <v>0</v>
      </c>
      <c r="E38" s="36">
        <f>Table12[[#This Row],[2241775012.0000]]+Table12[[#This Row],[-1852333773.0000]]</f>
        <v>0</v>
      </c>
      <c r="F38" s="64">
        <v>902800</v>
      </c>
      <c r="G38" s="64">
        <v>12420068541</v>
      </c>
      <c r="H38" s="64">
        <v>-10950435241</v>
      </c>
      <c r="I38" s="64">
        <f>Table12[[#This Row],[Column7]]+Table12[[#This Row],[Column8]]</f>
        <v>1469633300</v>
      </c>
      <c r="J38" s="57">
        <f>Table12[[#This Row],[2241775012.0000]]+Table12[[#This Row],[-1852333773.0000]]-Table12[[#This Row],[389441239.0000]]</f>
        <v>0</v>
      </c>
      <c r="K38" s="57">
        <f>Table12[[#This Row],[Column7]]+Table12[[#This Row],[Column8]]-Table12[[#This Row],[Column9]]</f>
        <v>0</v>
      </c>
    </row>
    <row r="39" spans="1:11" ht="23.1" customHeight="1" x14ac:dyDescent="0.45">
      <c r="A39" s="54" t="s">
        <v>59</v>
      </c>
      <c r="B39" s="64">
        <v>133750</v>
      </c>
      <c r="C39" s="64">
        <v>4869744100</v>
      </c>
      <c r="D39" s="64">
        <v>-3741491417</v>
      </c>
      <c r="E39" s="36">
        <f>Table12[[#This Row],[2241775012.0000]]+Table12[[#This Row],[-1852333773.0000]]</f>
        <v>1128252683</v>
      </c>
      <c r="F39" s="64">
        <v>133750</v>
      </c>
      <c r="G39" s="64">
        <v>4869744100</v>
      </c>
      <c r="H39" s="64">
        <v>-3741491417</v>
      </c>
      <c r="I39" s="64">
        <f>Table12[[#This Row],[Column7]]+Table12[[#This Row],[Column8]]</f>
        <v>1128252683</v>
      </c>
      <c r="J39" s="57">
        <f>Table12[[#This Row],[2241775012.0000]]+Table12[[#This Row],[-1852333773.0000]]-Table12[[#This Row],[389441239.0000]]</f>
        <v>0</v>
      </c>
      <c r="K39" s="57">
        <f>Table12[[#This Row],[Column7]]+Table12[[#This Row],[Column8]]-Table12[[#This Row],[Column9]]</f>
        <v>0</v>
      </c>
    </row>
    <row r="40" spans="1:11" ht="23.1" customHeight="1" x14ac:dyDescent="0.45">
      <c r="A40" s="54" t="s">
        <v>18</v>
      </c>
      <c r="B40" s="64">
        <v>1951779</v>
      </c>
      <c r="C40" s="64">
        <v>5333295212</v>
      </c>
      <c r="D40" s="64">
        <v>-4665879565</v>
      </c>
      <c r="E40" s="36">
        <f>Table12[[#This Row],[2241775012.0000]]+Table12[[#This Row],[-1852333773.0000]]</f>
        <v>667415647</v>
      </c>
      <c r="F40" s="64">
        <v>1951779</v>
      </c>
      <c r="G40" s="64">
        <v>5333295212</v>
      </c>
      <c r="H40" s="64">
        <v>-4665879565</v>
      </c>
      <c r="I40" s="64">
        <f>Table12[[#This Row],[Column7]]+Table12[[#This Row],[Column8]]</f>
        <v>667415647</v>
      </c>
      <c r="J40" s="57">
        <f>Table12[[#This Row],[2241775012.0000]]+Table12[[#This Row],[-1852333773.0000]]-Table12[[#This Row],[389441239.0000]]</f>
        <v>0</v>
      </c>
      <c r="K40" s="57">
        <f>Table12[[#This Row],[Column7]]+Table12[[#This Row],[Column8]]-Table12[[#This Row],[Column9]]</f>
        <v>0</v>
      </c>
    </row>
    <row r="41" spans="1:11" ht="23.1" customHeight="1" x14ac:dyDescent="0.45">
      <c r="A41" s="54" t="s">
        <v>27</v>
      </c>
      <c r="B41" s="64">
        <v>0</v>
      </c>
      <c r="C41" s="64">
        <v>0</v>
      </c>
      <c r="D41" s="64">
        <v>0</v>
      </c>
      <c r="E41" s="36">
        <f>Table12[[#This Row],[2241775012.0000]]+Table12[[#This Row],[-1852333773.0000]]</f>
        <v>0</v>
      </c>
      <c r="F41" s="64">
        <v>352336</v>
      </c>
      <c r="G41" s="64">
        <v>860340640</v>
      </c>
      <c r="H41" s="64">
        <v>-811477480</v>
      </c>
      <c r="I41" s="64">
        <f>Table12[[#This Row],[Column7]]+Table12[[#This Row],[Column8]]</f>
        <v>48863160</v>
      </c>
      <c r="J41" s="57">
        <f>Table12[[#This Row],[2241775012.0000]]+Table12[[#This Row],[-1852333773.0000]]-Table12[[#This Row],[389441239.0000]]</f>
        <v>0</v>
      </c>
      <c r="K41" s="57">
        <f>Table12[[#This Row],[Column7]]+Table12[[#This Row],[Column8]]-Table12[[#This Row],[Column9]]</f>
        <v>0</v>
      </c>
    </row>
    <row r="42" spans="1:11" ht="23.1" customHeight="1" x14ac:dyDescent="0.45">
      <c r="A42" s="54" t="s">
        <v>158</v>
      </c>
      <c r="B42" s="64">
        <v>900000</v>
      </c>
      <c r="C42" s="64">
        <v>17143062552</v>
      </c>
      <c r="D42" s="64">
        <v>-15913625201</v>
      </c>
      <c r="E42" s="36">
        <f>Table12[[#This Row],[2241775012.0000]]+Table12[[#This Row],[-1852333773.0000]]</f>
        <v>1229437351</v>
      </c>
      <c r="F42" s="64">
        <v>900000</v>
      </c>
      <c r="G42" s="64">
        <v>17143062552</v>
      </c>
      <c r="H42" s="64">
        <v>-15913625201</v>
      </c>
      <c r="I42" s="64">
        <f>Table12[[#This Row],[Column7]]+Table12[[#This Row],[Column8]]</f>
        <v>1229437351</v>
      </c>
      <c r="J42" s="57">
        <f>Table12[[#This Row],[2241775012.0000]]+Table12[[#This Row],[-1852333773.0000]]-Table12[[#This Row],[389441239.0000]]</f>
        <v>0</v>
      </c>
      <c r="K42" s="57">
        <f>Table12[[#This Row],[Column7]]+Table12[[#This Row],[Column8]]-Table12[[#This Row],[Column9]]</f>
        <v>0</v>
      </c>
    </row>
    <row r="43" spans="1:11" ht="23.1" customHeight="1" x14ac:dyDescent="0.45">
      <c r="A43" s="54" t="s">
        <v>52</v>
      </c>
      <c r="B43" s="64">
        <v>1000599</v>
      </c>
      <c r="C43" s="64">
        <v>16911615026</v>
      </c>
      <c r="D43" s="64">
        <v>-10750644073</v>
      </c>
      <c r="E43" s="36">
        <f>Table12[[#This Row],[2241775012.0000]]+Table12[[#This Row],[-1852333773.0000]]</f>
        <v>6160970953</v>
      </c>
      <c r="F43" s="64">
        <v>1014599</v>
      </c>
      <c r="G43" s="64">
        <v>17135272685</v>
      </c>
      <c r="H43" s="64">
        <v>-10901062989</v>
      </c>
      <c r="I43" s="64">
        <f>Table12[[#This Row],[Column7]]+Table12[[#This Row],[Column8]]</f>
        <v>6234209696</v>
      </c>
      <c r="J43" s="57">
        <f>Table12[[#This Row],[2241775012.0000]]+Table12[[#This Row],[-1852333773.0000]]-Table12[[#This Row],[389441239.0000]]</f>
        <v>0</v>
      </c>
      <c r="K43" s="57">
        <f>Table12[[#This Row],[Column7]]+Table12[[#This Row],[Column8]]-Table12[[#This Row],[Column9]]</f>
        <v>0</v>
      </c>
    </row>
    <row r="44" spans="1:11" ht="23.1" customHeight="1" x14ac:dyDescent="0.45">
      <c r="A44" s="54" t="s">
        <v>17</v>
      </c>
      <c r="B44" s="64">
        <v>9226</v>
      </c>
      <c r="C44" s="64">
        <v>1268716510</v>
      </c>
      <c r="D44" s="64">
        <v>-1018816704</v>
      </c>
      <c r="E44" s="36">
        <f>Table12[[#This Row],[2241775012.0000]]+Table12[[#This Row],[-1852333773.0000]]</f>
        <v>249899806</v>
      </c>
      <c r="F44" s="64">
        <v>26000</v>
      </c>
      <c r="G44" s="64">
        <v>3510491522</v>
      </c>
      <c r="H44" s="64">
        <v>-2871150477</v>
      </c>
      <c r="I44" s="64">
        <f>Table12[[#This Row],[Column7]]+Table12[[#This Row],[Column8]]</f>
        <v>639341045</v>
      </c>
      <c r="J44" s="57">
        <f>Table12[[#This Row],[2241775012.0000]]+Table12[[#This Row],[-1852333773.0000]]-Table12[[#This Row],[389441239.0000]]</f>
        <v>0</v>
      </c>
      <c r="K44" s="57">
        <f>Table12[[#This Row],[Column7]]+Table12[[#This Row],[Column8]]-Table12[[#This Row],[Column9]]</f>
        <v>0</v>
      </c>
    </row>
    <row r="45" spans="1:11" ht="23.1" customHeight="1" x14ac:dyDescent="0.45">
      <c r="A45" s="54" t="s">
        <v>58</v>
      </c>
      <c r="B45" s="36">
        <v>0</v>
      </c>
      <c r="C45" s="36">
        <v>0</v>
      </c>
      <c r="D45" s="36">
        <v>0</v>
      </c>
      <c r="E45" s="36">
        <f>Table12[[#This Row],[2241775012.0000]]+Table12[[#This Row],[-1852333773.0000]]</f>
        <v>0</v>
      </c>
      <c r="F45" s="64">
        <v>334</v>
      </c>
      <c r="G45" s="64">
        <v>1398411</v>
      </c>
      <c r="H45" s="64">
        <v>-1288350</v>
      </c>
      <c r="I45" s="64">
        <f>Table12[[#This Row],[Column7]]+Table12[[#This Row],[Column8]]</f>
        <v>110061</v>
      </c>
      <c r="J45" s="57">
        <f>Table12[[#This Row],[2241775012.0000]]+Table12[[#This Row],[-1852333773.0000]]-Table12[[#This Row],[389441239.0000]]</f>
        <v>0</v>
      </c>
      <c r="K45" s="57">
        <f>Table12[[#This Row],[Column7]]+Table12[[#This Row],[Column8]]-Table12[[#This Row],[Column9]]</f>
        <v>0</v>
      </c>
    </row>
    <row r="46" spans="1:11" ht="23.1" customHeight="1" x14ac:dyDescent="0.45">
      <c r="A46" s="54" t="s">
        <v>117</v>
      </c>
      <c r="B46" s="36">
        <v>0</v>
      </c>
      <c r="C46" s="36">
        <v>0</v>
      </c>
      <c r="D46" s="64">
        <v>-10683</v>
      </c>
      <c r="E46" s="64">
        <f>Table12[[#This Row],[2241775012.0000]]+Table12[[#This Row],[-1852333773.0000]]</f>
        <v>-10683</v>
      </c>
      <c r="F46" s="64">
        <v>2283</v>
      </c>
      <c r="G46" s="64">
        <v>12186769</v>
      </c>
      <c r="H46" s="64">
        <v>-11602869</v>
      </c>
      <c r="I46" s="64">
        <f>Table12[[#This Row],[Column7]]+Table12[[#This Row],[Column8]]</f>
        <v>583900</v>
      </c>
      <c r="J46" s="57">
        <f>Table12[[#This Row],[2241775012.0000]]+Table12[[#This Row],[-1852333773.0000]]-Table12[[#This Row],[389441239.0000]]</f>
        <v>0</v>
      </c>
      <c r="K46" s="57">
        <f>Table12[[#This Row],[Column7]]+Table12[[#This Row],[Column8]]-Table12[[#This Row],[Column9]]</f>
        <v>0</v>
      </c>
    </row>
    <row r="47" spans="1:11" ht="23.1" customHeight="1" x14ac:dyDescent="0.45">
      <c r="A47" s="54" t="s">
        <v>124</v>
      </c>
      <c r="B47" s="36">
        <v>0</v>
      </c>
      <c r="C47" s="36">
        <v>0</v>
      </c>
      <c r="D47" s="36">
        <v>0</v>
      </c>
      <c r="E47" s="36">
        <f>Table12[[#This Row],[2241775012.0000]]+Table12[[#This Row],[-1852333773.0000]]</f>
        <v>0</v>
      </c>
      <c r="F47" s="64">
        <v>17713000</v>
      </c>
      <c r="G47" s="64">
        <v>8544971412</v>
      </c>
      <c r="H47" s="64">
        <v>-6978937798</v>
      </c>
      <c r="I47" s="64">
        <f>Table12[[#This Row],[Column7]]+Table12[[#This Row],[Column8]]</f>
        <v>1566033614</v>
      </c>
      <c r="J47" s="57">
        <f>Table12[[#This Row],[2241775012.0000]]+Table12[[#This Row],[-1852333773.0000]]-Table12[[#This Row],[389441239.0000]]</f>
        <v>0</v>
      </c>
      <c r="K47" s="57">
        <f>Table12[[#This Row],[Column7]]+Table12[[#This Row],[Column8]]-Table12[[#This Row],[Column9]]</f>
        <v>0</v>
      </c>
    </row>
    <row r="48" spans="1:11" ht="23.1" customHeight="1" x14ac:dyDescent="0.45">
      <c r="A48" s="54" t="s">
        <v>46</v>
      </c>
      <c r="B48" s="64">
        <v>300000</v>
      </c>
      <c r="C48" s="64">
        <v>2994670881</v>
      </c>
      <c r="D48" s="64">
        <v>-1716240143</v>
      </c>
      <c r="E48" s="36">
        <f>Table12[[#This Row],[2241775012.0000]]+Table12[[#This Row],[-1852333773.0000]]</f>
        <v>1278430738</v>
      </c>
      <c r="F48" s="64">
        <v>1100000</v>
      </c>
      <c r="G48" s="64">
        <v>8199009422</v>
      </c>
      <c r="H48" s="64">
        <v>-6185859914</v>
      </c>
      <c r="I48" s="64">
        <f>Table12[[#This Row],[Column7]]+Table12[[#This Row],[Column8]]</f>
        <v>2013149508</v>
      </c>
      <c r="J48" s="57">
        <f>Table12[[#This Row],[2241775012.0000]]+Table12[[#This Row],[-1852333773.0000]]-Table12[[#This Row],[389441239.0000]]</f>
        <v>0</v>
      </c>
      <c r="K48" s="57">
        <f>Table12[[#This Row],[Column7]]+Table12[[#This Row],[Column8]]-Table12[[#This Row],[Column9]]</f>
        <v>0</v>
      </c>
    </row>
    <row r="49" spans="1:11" ht="23.1" customHeight="1" x14ac:dyDescent="0.45">
      <c r="A49" s="54" t="s">
        <v>35</v>
      </c>
      <c r="B49" s="64">
        <v>400000</v>
      </c>
      <c r="C49" s="64">
        <v>9898885520</v>
      </c>
      <c r="D49" s="64">
        <v>-5492068139</v>
      </c>
      <c r="E49" s="36">
        <f>Table12[[#This Row],[2241775012.0000]]+Table12[[#This Row],[-1852333773.0000]]</f>
        <v>4406817381</v>
      </c>
      <c r="F49" s="64">
        <v>400000</v>
      </c>
      <c r="G49" s="64">
        <v>9898885520</v>
      </c>
      <c r="H49" s="64">
        <v>-5492068139</v>
      </c>
      <c r="I49" s="64">
        <f>Table12[[#This Row],[Column7]]+Table12[[#This Row],[Column8]]</f>
        <v>4406817381</v>
      </c>
      <c r="J49" s="57">
        <f>Table12[[#This Row],[2241775012.0000]]+Table12[[#This Row],[-1852333773.0000]]-Table12[[#This Row],[389441239.0000]]</f>
        <v>0</v>
      </c>
      <c r="K49" s="57">
        <f>Table12[[#This Row],[Column7]]+Table12[[#This Row],[Column8]]-Table12[[#This Row],[Column9]]</f>
        <v>0</v>
      </c>
    </row>
    <row r="50" spans="1:11" ht="23.1" customHeight="1" x14ac:dyDescent="0.45">
      <c r="A50" s="54" t="s">
        <v>26</v>
      </c>
      <c r="B50" s="64">
        <v>1800000</v>
      </c>
      <c r="C50" s="64">
        <v>12911770539</v>
      </c>
      <c r="D50" s="64">
        <v>-11244419274</v>
      </c>
      <c r="E50" s="36">
        <f>Table12[[#This Row],[2241775012.0000]]+Table12[[#This Row],[-1852333773.0000]]</f>
        <v>1667351265</v>
      </c>
      <c r="F50" s="64">
        <v>2200000</v>
      </c>
      <c r="G50" s="64">
        <v>15262712477</v>
      </c>
      <c r="H50" s="64">
        <v>-13743106051</v>
      </c>
      <c r="I50" s="64">
        <f>Table12[[#This Row],[Column7]]+Table12[[#This Row],[Column8]]</f>
        <v>1519606426</v>
      </c>
      <c r="J50" s="57">
        <f>Table12[[#This Row],[2241775012.0000]]+Table12[[#This Row],[-1852333773.0000]]-Table12[[#This Row],[389441239.0000]]</f>
        <v>0</v>
      </c>
      <c r="K50" s="57">
        <f>Table12[[#This Row],[Column7]]+Table12[[#This Row],[Column8]]-Table12[[#This Row],[Column9]]</f>
        <v>0</v>
      </c>
    </row>
    <row r="51" spans="1:11" ht="23.1" customHeight="1" x14ac:dyDescent="0.45">
      <c r="A51" s="54" t="s">
        <v>16</v>
      </c>
      <c r="B51" s="64">
        <v>190000</v>
      </c>
      <c r="C51" s="64">
        <v>11441964691</v>
      </c>
      <c r="D51" s="64">
        <v>-7052759712</v>
      </c>
      <c r="E51" s="36">
        <f>Table12[[#This Row],[2241775012.0000]]+Table12[[#This Row],[-1852333773.0000]]</f>
        <v>4389204979</v>
      </c>
      <c r="F51" s="64">
        <v>395051</v>
      </c>
      <c r="G51" s="64">
        <v>21297126322</v>
      </c>
      <c r="H51" s="64">
        <v>-14664209353</v>
      </c>
      <c r="I51" s="64">
        <f>Table12[[#This Row],[Column7]]+Table12[[#This Row],[Column8]]</f>
        <v>6632916969</v>
      </c>
      <c r="J51" s="57">
        <f>Table12[[#This Row],[2241775012.0000]]+Table12[[#This Row],[-1852333773.0000]]-Table12[[#This Row],[389441239.0000]]</f>
        <v>0</v>
      </c>
      <c r="K51" s="57">
        <f>Table12[[#This Row],[Column7]]+Table12[[#This Row],[Column8]]-Table12[[#This Row],[Column9]]</f>
        <v>0</v>
      </c>
    </row>
    <row r="52" spans="1:11" ht="23.1" customHeight="1" x14ac:dyDescent="0.45">
      <c r="A52" s="54" t="s">
        <v>23</v>
      </c>
      <c r="B52" s="36">
        <v>0</v>
      </c>
      <c r="C52" s="36">
        <v>0</v>
      </c>
      <c r="D52" s="36">
        <v>0</v>
      </c>
      <c r="E52" s="36">
        <f>Table12[[#This Row],[2241775012.0000]]+Table12[[#This Row],[-1852333773.0000]]</f>
        <v>0</v>
      </c>
      <c r="F52" s="64">
        <v>344394</v>
      </c>
      <c r="G52" s="64">
        <v>26932658135</v>
      </c>
      <c r="H52" s="64">
        <v>-20877618750</v>
      </c>
      <c r="I52" s="64">
        <f>Table12[[#This Row],[Column7]]+Table12[[#This Row],[Column8]]</f>
        <v>6055039385</v>
      </c>
      <c r="J52" s="57">
        <f>Table12[[#This Row],[2241775012.0000]]+Table12[[#This Row],[-1852333773.0000]]-Table12[[#This Row],[389441239.0000]]</f>
        <v>0</v>
      </c>
      <c r="K52" s="57">
        <f>Table12[[#This Row],[Column7]]+Table12[[#This Row],[Column8]]-Table12[[#This Row],[Column9]]</f>
        <v>0</v>
      </c>
    </row>
    <row r="53" spans="1:11" ht="23.1" customHeight="1" x14ac:dyDescent="0.45">
      <c r="A53" s="54" t="s">
        <v>49</v>
      </c>
      <c r="B53" s="64">
        <v>2990454</v>
      </c>
      <c r="C53" s="64">
        <v>7131247743</v>
      </c>
      <c r="D53" s="64">
        <v>-5092855260</v>
      </c>
      <c r="E53" s="36">
        <f>Table12[[#This Row],[2241775012.0000]]+Table12[[#This Row],[-1852333773.0000]]</f>
        <v>2038392483</v>
      </c>
      <c r="F53" s="64">
        <v>5800000</v>
      </c>
      <c r="G53" s="64">
        <v>13186324532</v>
      </c>
      <c r="H53" s="64">
        <v>-9837671542</v>
      </c>
      <c r="I53" s="64">
        <f>Table12[[#This Row],[Column7]]+Table12[[#This Row],[Column8]]</f>
        <v>3348652990</v>
      </c>
      <c r="J53" s="57">
        <f>Table12[[#This Row],[2241775012.0000]]+Table12[[#This Row],[-1852333773.0000]]-Table12[[#This Row],[389441239.0000]]</f>
        <v>0</v>
      </c>
      <c r="K53" s="57">
        <f>Table12[[#This Row],[Column7]]+Table12[[#This Row],[Column8]]-Table12[[#This Row],[Column9]]</f>
        <v>0</v>
      </c>
    </row>
    <row r="54" spans="1:11" ht="23.1" customHeight="1" x14ac:dyDescent="0.45">
      <c r="A54" s="54" t="s">
        <v>44</v>
      </c>
      <c r="B54" s="64">
        <v>300000</v>
      </c>
      <c r="C54" s="64">
        <v>15643136641</v>
      </c>
      <c r="D54" s="64">
        <v>-9234724500</v>
      </c>
      <c r="E54" s="36">
        <f>Table12[[#This Row],[2241775012.0000]]+Table12[[#This Row],[-1852333773.0000]]</f>
        <v>6408412141</v>
      </c>
      <c r="F54" s="64">
        <v>300000</v>
      </c>
      <c r="G54" s="64">
        <v>15643136641</v>
      </c>
      <c r="H54" s="64">
        <v>-9234724500</v>
      </c>
      <c r="I54" s="64">
        <f>Table12[[#This Row],[Column7]]+Table12[[#This Row],[Column8]]</f>
        <v>6408412141</v>
      </c>
      <c r="J54" s="57">
        <f>Table12[[#This Row],[2241775012.0000]]+Table12[[#This Row],[-1852333773.0000]]-Table12[[#This Row],[389441239.0000]]</f>
        <v>0</v>
      </c>
      <c r="K54" s="57">
        <f>Table12[[#This Row],[Column7]]+Table12[[#This Row],[Column8]]-Table12[[#This Row],[Column9]]</f>
        <v>0</v>
      </c>
    </row>
    <row r="55" spans="1:11" ht="23.1" customHeight="1" x14ac:dyDescent="0.45">
      <c r="A55" s="54" t="s">
        <v>163</v>
      </c>
      <c r="B55" s="64">
        <v>12000000</v>
      </c>
      <c r="C55" s="64">
        <v>23043886454</v>
      </c>
      <c r="D55" s="64">
        <v>-22175187389</v>
      </c>
      <c r="E55" s="36">
        <f>Table12[[#This Row],[2241775012.0000]]+Table12[[#This Row],[-1852333773.0000]]</f>
        <v>868699065</v>
      </c>
      <c r="F55" s="64">
        <v>12000000</v>
      </c>
      <c r="G55" s="64">
        <v>23043886454</v>
      </c>
      <c r="H55" s="64">
        <v>-22175187389</v>
      </c>
      <c r="I55" s="64">
        <f>Table12[[#This Row],[Column7]]+Table12[[#This Row],[Column8]]</f>
        <v>868699065</v>
      </c>
      <c r="J55" s="57">
        <f>Table12[[#This Row],[2241775012.0000]]+Table12[[#This Row],[-1852333773.0000]]-Table12[[#This Row],[389441239.0000]]</f>
        <v>0</v>
      </c>
      <c r="K55" s="57">
        <f>Table12[[#This Row],[Column7]]+Table12[[#This Row],[Column8]]-Table12[[#This Row],[Column9]]</f>
        <v>0</v>
      </c>
    </row>
    <row r="56" spans="1:11" ht="23.1" customHeight="1" x14ac:dyDescent="0.45">
      <c r="A56" s="54" t="s">
        <v>165</v>
      </c>
      <c r="B56" s="64">
        <v>454</v>
      </c>
      <c r="C56" s="64">
        <v>18452124</v>
      </c>
      <c r="D56" s="64">
        <v>-17070377</v>
      </c>
      <c r="E56" s="36">
        <f>Table12[[#This Row],[2241775012.0000]]+Table12[[#This Row],[-1852333773.0000]]</f>
        <v>1381747</v>
      </c>
      <c r="F56" s="64">
        <v>454</v>
      </c>
      <c r="G56" s="64">
        <v>18452124</v>
      </c>
      <c r="H56" s="64">
        <v>-17070377</v>
      </c>
      <c r="I56" s="64">
        <f>Table12[[#This Row],[Column7]]+Table12[[#This Row],[Column8]]</f>
        <v>1381747</v>
      </c>
      <c r="J56" s="57">
        <f>Table12[[#This Row],[2241775012.0000]]+Table12[[#This Row],[-1852333773.0000]]-Table12[[#This Row],[389441239.0000]]</f>
        <v>0</v>
      </c>
      <c r="K56" s="57">
        <f>Table12[[#This Row],[Column7]]+Table12[[#This Row],[Column8]]-Table12[[#This Row],[Column9]]</f>
        <v>0</v>
      </c>
    </row>
    <row r="57" spans="1:11" ht="23.1" customHeight="1" x14ac:dyDescent="0.45">
      <c r="A57" s="54" t="s">
        <v>47</v>
      </c>
      <c r="B57" s="64">
        <v>55458</v>
      </c>
      <c r="C57" s="64">
        <v>1195479248</v>
      </c>
      <c r="D57" s="64">
        <v>-942817864</v>
      </c>
      <c r="E57" s="36">
        <f>Table12[[#This Row],[2241775012.0000]]+Table12[[#This Row],[-1852333773.0000]]</f>
        <v>252661384</v>
      </c>
      <c r="F57" s="64">
        <v>55458</v>
      </c>
      <c r="G57" s="64">
        <v>1195479248</v>
      </c>
      <c r="H57" s="64">
        <v>-942817864</v>
      </c>
      <c r="I57" s="64">
        <f>Table12[[#This Row],[Column7]]+Table12[[#This Row],[Column8]]</f>
        <v>252661384</v>
      </c>
      <c r="J57" s="57">
        <f>Table12[[#This Row],[2241775012.0000]]+Table12[[#This Row],[-1852333773.0000]]-Table12[[#This Row],[389441239.0000]]</f>
        <v>0</v>
      </c>
      <c r="K57" s="57">
        <f>Table12[[#This Row],[Column7]]+Table12[[#This Row],[Column8]]-Table12[[#This Row],[Column9]]</f>
        <v>0</v>
      </c>
    </row>
    <row r="58" spans="1:11" ht="23.1" customHeight="1" x14ac:dyDescent="0.45">
      <c r="A58" s="54" t="s">
        <v>19</v>
      </c>
      <c r="B58" s="36">
        <v>0</v>
      </c>
      <c r="C58" s="36">
        <v>0</v>
      </c>
      <c r="D58" s="36">
        <v>0</v>
      </c>
      <c r="E58" s="36">
        <f>Table12[[#This Row],[2241775012.0000]]+Table12[[#This Row],[-1852333773.0000]]</f>
        <v>0</v>
      </c>
      <c r="F58" s="64">
        <v>1291000</v>
      </c>
      <c r="G58" s="64">
        <v>17652097602</v>
      </c>
      <c r="H58" s="64">
        <v>-10985125715</v>
      </c>
      <c r="I58" s="64">
        <f>Table12[[#This Row],[Column7]]+Table12[[#This Row],[Column8]]</f>
        <v>6666971887</v>
      </c>
      <c r="J58" s="57">
        <f>Table12[[#This Row],[2241775012.0000]]+Table12[[#This Row],[-1852333773.0000]]-Table12[[#This Row],[389441239.0000]]</f>
        <v>0</v>
      </c>
      <c r="K58" s="57">
        <f>Table12[[#This Row],[Column7]]+Table12[[#This Row],[Column8]]-Table12[[#This Row],[Column9]]</f>
        <v>0</v>
      </c>
    </row>
    <row r="59" spans="1:11" ht="23.1" customHeight="1" x14ac:dyDescent="0.45">
      <c r="A59" s="54" t="s">
        <v>25</v>
      </c>
      <c r="B59" s="64">
        <v>500000</v>
      </c>
      <c r="C59" s="64">
        <v>3615438322</v>
      </c>
      <c r="D59" s="64">
        <v>-2707238417</v>
      </c>
      <c r="E59" s="36">
        <f>Table12[[#This Row],[2241775012.0000]]+Table12[[#This Row],[-1852333773.0000]]</f>
        <v>908199905</v>
      </c>
      <c r="F59" s="64">
        <v>1221780</v>
      </c>
      <c r="G59" s="64">
        <v>8309726097</v>
      </c>
      <c r="H59" s="64">
        <v>-6550289683</v>
      </c>
      <c r="I59" s="64">
        <f>Table12[[#This Row],[Column7]]+Table12[[#This Row],[Column8]]</f>
        <v>1759436414</v>
      </c>
      <c r="J59" s="57">
        <f>Table12[[#This Row],[2241775012.0000]]+Table12[[#This Row],[-1852333773.0000]]-Table12[[#This Row],[389441239.0000]]</f>
        <v>0</v>
      </c>
      <c r="K59" s="57">
        <f>Table12[[#This Row],[Column7]]+Table12[[#This Row],[Column8]]-Table12[[#This Row],[Column9]]</f>
        <v>0</v>
      </c>
    </row>
    <row r="60" spans="1:11" ht="23.1" customHeight="1" x14ac:dyDescent="0.45">
      <c r="A60" s="54" t="s">
        <v>45</v>
      </c>
      <c r="B60" s="36">
        <v>0</v>
      </c>
      <c r="C60" s="36">
        <v>0</v>
      </c>
      <c r="D60" s="36">
        <v>0</v>
      </c>
      <c r="E60" s="36">
        <f>Table12[[#This Row],[2241775012.0000]]+Table12[[#This Row],[-1852333773.0000]]</f>
        <v>0</v>
      </c>
      <c r="F60" s="64">
        <v>800000</v>
      </c>
      <c r="G60" s="64">
        <v>14360019287</v>
      </c>
      <c r="H60" s="64">
        <v>-11391439789</v>
      </c>
      <c r="I60" s="64">
        <f>Table12[[#This Row],[Column7]]+Table12[[#This Row],[Column8]]</f>
        <v>2968579498</v>
      </c>
      <c r="J60" s="57">
        <f>Table12[[#This Row],[2241775012.0000]]+Table12[[#This Row],[-1852333773.0000]]-Table12[[#This Row],[389441239.0000]]</f>
        <v>0</v>
      </c>
      <c r="K60" s="57">
        <f>Table12[[#This Row],[Column7]]+Table12[[#This Row],[Column8]]-Table12[[#This Row],[Column9]]</f>
        <v>0</v>
      </c>
    </row>
    <row r="61" spans="1:11" ht="23.1" customHeight="1" x14ac:dyDescent="0.45">
      <c r="A61" s="54" t="s">
        <v>166</v>
      </c>
      <c r="B61" s="64">
        <v>5955</v>
      </c>
      <c r="C61" s="64">
        <v>136166714</v>
      </c>
      <c r="D61" s="64">
        <v>-134438474</v>
      </c>
      <c r="E61" s="36">
        <f>Table12[[#This Row],[2241775012.0000]]+Table12[[#This Row],[-1852333773.0000]]</f>
        <v>1728240</v>
      </c>
      <c r="F61" s="64">
        <v>5955</v>
      </c>
      <c r="G61" s="64">
        <v>136166714</v>
      </c>
      <c r="H61" s="64">
        <v>-134438474</v>
      </c>
      <c r="I61" s="64">
        <f>Table12[[#This Row],[Column7]]+Table12[[#This Row],[Column8]]</f>
        <v>1728240</v>
      </c>
      <c r="J61" s="57">
        <f>Table12[[#This Row],[2241775012.0000]]+Table12[[#This Row],[-1852333773.0000]]-Table12[[#This Row],[389441239.0000]]</f>
        <v>0</v>
      </c>
      <c r="K61" s="57">
        <f>Table12[[#This Row],[Column7]]+Table12[[#This Row],[Column8]]-Table12[[#This Row],[Column9]]</f>
        <v>0</v>
      </c>
    </row>
    <row r="62" spans="1:11" ht="23.1" customHeight="1" x14ac:dyDescent="0.45">
      <c r="A62" s="54" t="s">
        <v>43</v>
      </c>
      <c r="B62" s="64">
        <v>1600000</v>
      </c>
      <c r="C62" s="64">
        <v>8752085562</v>
      </c>
      <c r="D62" s="64">
        <v>-6706610056</v>
      </c>
      <c r="E62" s="36">
        <f>Table12[[#This Row],[2241775012.0000]]+Table12[[#This Row],[-1852333773.0000]]</f>
        <v>2045475506</v>
      </c>
      <c r="F62" s="64">
        <v>1600000</v>
      </c>
      <c r="G62" s="64">
        <v>8752085562</v>
      </c>
      <c r="H62" s="64">
        <v>-6706610056</v>
      </c>
      <c r="I62" s="64">
        <f>Table12[[#This Row],[Column7]]+Table12[[#This Row],[Column8]]</f>
        <v>2045475506</v>
      </c>
      <c r="J62" s="57">
        <f>Table12[[#This Row],[2241775012.0000]]+Table12[[#This Row],[-1852333773.0000]]-Table12[[#This Row],[389441239.0000]]</f>
        <v>0</v>
      </c>
      <c r="K62" s="57">
        <f>Table12[[#This Row],[Column7]]+Table12[[#This Row],[Column8]]-Table12[[#This Row],[Column9]]</f>
        <v>0</v>
      </c>
    </row>
    <row r="63" spans="1:11" ht="23.1" customHeight="1" x14ac:dyDescent="0.45">
      <c r="A63" s="54" t="s">
        <v>38</v>
      </c>
      <c r="B63" s="64">
        <v>4036458</v>
      </c>
      <c r="C63" s="64">
        <v>11813839770</v>
      </c>
      <c r="D63" s="64">
        <v>-8661104169</v>
      </c>
      <c r="E63" s="36">
        <f>Table12[[#This Row],[2241775012.0000]]+Table12[[#This Row],[-1852333773.0000]]</f>
        <v>3152735601</v>
      </c>
      <c r="F63" s="64">
        <v>4036458</v>
      </c>
      <c r="G63" s="64">
        <v>11813839770</v>
      </c>
      <c r="H63" s="64">
        <v>-8661104169</v>
      </c>
      <c r="I63" s="64">
        <f>Table12[[#This Row],[Column7]]+Table12[[#This Row],[Column8]]</f>
        <v>3152735601</v>
      </c>
      <c r="J63" s="57">
        <f>Table12[[#This Row],[2241775012.0000]]+Table12[[#This Row],[-1852333773.0000]]-Table12[[#This Row],[389441239.0000]]</f>
        <v>0</v>
      </c>
      <c r="K63" s="57">
        <f>Table12[[#This Row],[Column7]]+Table12[[#This Row],[Column8]]-Table12[[#This Row],[Column9]]</f>
        <v>0</v>
      </c>
    </row>
    <row r="64" spans="1:11" ht="23.1" customHeight="1" x14ac:dyDescent="0.45">
      <c r="A64" s="54" t="s">
        <v>51</v>
      </c>
      <c r="B64" s="64">
        <v>1694640</v>
      </c>
      <c r="C64" s="64">
        <v>5158740447</v>
      </c>
      <c r="D64" s="64">
        <v>-4671573834</v>
      </c>
      <c r="E64" s="36">
        <f>Table12[[#This Row],[2241775012.0000]]+Table12[[#This Row],[-1852333773.0000]]</f>
        <v>487166613</v>
      </c>
      <c r="F64" s="64">
        <v>2280660</v>
      </c>
      <c r="G64" s="64">
        <v>6905870590</v>
      </c>
      <c r="H64" s="64">
        <v>-6287041246</v>
      </c>
      <c r="I64" s="64">
        <f>Table12[[#This Row],[Column7]]+Table12[[#This Row],[Column8]]</f>
        <v>618829344</v>
      </c>
      <c r="J64" s="57">
        <f>Table12[[#This Row],[2241775012.0000]]+Table12[[#This Row],[-1852333773.0000]]-Table12[[#This Row],[389441239.0000]]</f>
        <v>0</v>
      </c>
      <c r="K64" s="57">
        <f>Table12[[#This Row],[Column7]]+Table12[[#This Row],[Column8]]-Table12[[#This Row],[Column9]]</f>
        <v>0</v>
      </c>
    </row>
    <row r="65" spans="1:11" ht="23.1" customHeight="1" x14ac:dyDescent="0.45">
      <c r="A65" s="54" t="s">
        <v>32</v>
      </c>
      <c r="B65" s="64">
        <v>1000000</v>
      </c>
      <c r="C65" s="64">
        <v>10728052066</v>
      </c>
      <c r="D65" s="64">
        <v>-7358091792</v>
      </c>
      <c r="E65" s="36">
        <f>Table12[[#This Row],[2241775012.0000]]+Table12[[#This Row],[-1852333773.0000]]</f>
        <v>3369960274</v>
      </c>
      <c r="F65" s="64">
        <v>1650000</v>
      </c>
      <c r="G65" s="64">
        <v>17008528729</v>
      </c>
      <c r="H65" s="64">
        <v>-12026209922</v>
      </c>
      <c r="I65" s="64">
        <f>Table12[[#This Row],[Column7]]+Table12[[#This Row],[Column8]]</f>
        <v>4982318807</v>
      </c>
      <c r="J65" s="57">
        <f>Table12[[#This Row],[2241775012.0000]]+Table12[[#This Row],[-1852333773.0000]]-Table12[[#This Row],[389441239.0000]]</f>
        <v>0</v>
      </c>
      <c r="K65" s="57">
        <f>Table12[[#This Row],[Column7]]+Table12[[#This Row],[Column8]]-Table12[[#This Row],[Column9]]</f>
        <v>0</v>
      </c>
    </row>
    <row r="66" spans="1:11" ht="23.1" customHeight="1" x14ac:dyDescent="0.45">
      <c r="A66" s="54" t="s">
        <v>123</v>
      </c>
      <c r="B66" s="36">
        <v>0</v>
      </c>
      <c r="C66" s="36">
        <v>0</v>
      </c>
      <c r="D66" s="36">
        <v>0</v>
      </c>
      <c r="E66" s="36">
        <f>Table12[[#This Row],[2241775012.0000]]+Table12[[#This Row],[-1852333773.0000]]</f>
        <v>0</v>
      </c>
      <c r="F66" s="64">
        <v>2000000</v>
      </c>
      <c r="G66" s="64">
        <v>7578486214</v>
      </c>
      <c r="H66" s="64">
        <v>-5586561000</v>
      </c>
      <c r="I66" s="64">
        <f>Table12[[#This Row],[Column7]]+Table12[[#This Row],[Column8]]</f>
        <v>1991925214</v>
      </c>
      <c r="J66" s="57">
        <f>Table12[[#This Row],[2241775012.0000]]+Table12[[#This Row],[-1852333773.0000]]-Table12[[#This Row],[389441239.0000]]</f>
        <v>0</v>
      </c>
      <c r="K66" s="57">
        <f>Table12[[#This Row],[Column7]]+Table12[[#This Row],[Column8]]-Table12[[#This Row],[Column9]]</f>
        <v>0</v>
      </c>
    </row>
    <row r="67" spans="1:11" ht="23.1" customHeight="1" x14ac:dyDescent="0.45">
      <c r="A67" s="54" t="s">
        <v>40</v>
      </c>
      <c r="B67" s="36">
        <v>0</v>
      </c>
      <c r="C67" s="36">
        <v>0</v>
      </c>
      <c r="D67" s="36">
        <v>0</v>
      </c>
      <c r="E67" s="36">
        <f>Table12[[#This Row],[2241775012.0000]]+Table12[[#This Row],[-1852333773.0000]]</f>
        <v>0</v>
      </c>
      <c r="F67" s="64">
        <v>979680</v>
      </c>
      <c r="G67" s="64">
        <v>13580699879</v>
      </c>
      <c r="H67" s="64">
        <v>-10175798416</v>
      </c>
      <c r="I67" s="64">
        <f>Table12[[#This Row],[Column7]]+Table12[[#This Row],[Column8]]</f>
        <v>3404901463</v>
      </c>
      <c r="J67" s="57">
        <f>Table12[[#This Row],[2241775012.0000]]+Table12[[#This Row],[-1852333773.0000]]-Table12[[#This Row],[389441239.0000]]</f>
        <v>0</v>
      </c>
      <c r="K67" s="57">
        <f>Table12[[#This Row],[Column7]]+Table12[[#This Row],[Column8]]-Table12[[#This Row],[Column9]]</f>
        <v>0</v>
      </c>
    </row>
    <row r="68" spans="1:11" ht="23.1" customHeight="1" x14ac:dyDescent="0.45">
      <c r="A68" s="54" t="s">
        <v>57</v>
      </c>
      <c r="B68" s="64">
        <v>200000</v>
      </c>
      <c r="C68" s="64">
        <v>3492790412</v>
      </c>
      <c r="D68" s="64">
        <v>-3614382225</v>
      </c>
      <c r="E68" s="64">
        <f>Table12[[#This Row],[2241775012.0000]]+Table12[[#This Row],[-1852333773.0000]]</f>
        <v>-121591813</v>
      </c>
      <c r="F68" s="64">
        <v>200000</v>
      </c>
      <c r="G68" s="64">
        <v>3492790412</v>
      </c>
      <c r="H68" s="64">
        <v>-3614382225</v>
      </c>
      <c r="I68" s="64">
        <f>Table12[[#This Row],[Column7]]+Table12[[#This Row],[Column8]]</f>
        <v>-121591813</v>
      </c>
      <c r="J68" s="57">
        <f>Table12[[#This Row],[2241775012.0000]]+Table12[[#This Row],[-1852333773.0000]]-Table12[[#This Row],[389441239.0000]]</f>
        <v>0</v>
      </c>
      <c r="K68" s="57">
        <f>Table12[[#This Row],[Column7]]+Table12[[#This Row],[Column8]]-Table12[[#This Row],[Column9]]</f>
        <v>0</v>
      </c>
    </row>
    <row r="69" spans="1:11" ht="23.1" customHeight="1" x14ac:dyDescent="0.45">
      <c r="A69" s="54" t="s">
        <v>156</v>
      </c>
      <c r="B69" s="64">
        <v>6800000</v>
      </c>
      <c r="C69" s="64">
        <v>18151703937</v>
      </c>
      <c r="D69" s="64">
        <v>-18298823963</v>
      </c>
      <c r="E69" s="64">
        <f>Table12[[#This Row],[2241775012.0000]]+Table12[[#This Row],[-1852333773.0000]]</f>
        <v>-147120026</v>
      </c>
      <c r="F69" s="64">
        <v>6800000</v>
      </c>
      <c r="G69" s="64">
        <v>18151703937</v>
      </c>
      <c r="H69" s="64">
        <v>-18298823963</v>
      </c>
      <c r="I69" s="64">
        <f>Table12[[#This Row],[Column7]]+Table12[[#This Row],[Column8]]</f>
        <v>-147120026</v>
      </c>
      <c r="J69" s="57">
        <f>Table12[[#This Row],[2241775012.0000]]+Table12[[#This Row],[-1852333773.0000]]-Table12[[#This Row],[389441239.0000]]</f>
        <v>0</v>
      </c>
      <c r="K69" s="57">
        <f>Table12[[#This Row],[Column7]]+Table12[[#This Row],[Column8]]-Table12[[#This Row],[Column9]]</f>
        <v>0</v>
      </c>
    </row>
    <row r="70" spans="1:11" ht="23.1" customHeight="1" x14ac:dyDescent="0.45">
      <c r="A70" s="54" t="s">
        <v>177</v>
      </c>
      <c r="B70" s="64">
        <v>73879</v>
      </c>
      <c r="C70" s="64">
        <v>1295876787</v>
      </c>
      <c r="D70" s="64">
        <v>-1294985185</v>
      </c>
      <c r="E70" s="64">
        <f>Table12[[#This Row],[2241775012.0000]]+Table12[[#This Row],[-1852333773.0000]]</f>
        <v>891602</v>
      </c>
      <c r="F70" s="64">
        <v>73879</v>
      </c>
      <c r="G70" s="64">
        <v>1295876787</v>
      </c>
      <c r="H70" s="64">
        <v>-1294985185</v>
      </c>
      <c r="I70" s="64">
        <f>Table12[[#This Row],[Column7]]+Table12[[#This Row],[Column8]]</f>
        <v>891602</v>
      </c>
      <c r="J70" s="57">
        <f>Table12[[#This Row],[2241775012.0000]]+Table12[[#This Row],[-1852333773.0000]]-Table12[[#This Row],[389441239.0000]]</f>
        <v>0</v>
      </c>
      <c r="K70" s="57">
        <f>Table12[[#This Row],[Column7]]+Table12[[#This Row],[Column8]]-Table12[[#This Row],[Column9]]</f>
        <v>0</v>
      </c>
    </row>
    <row r="71" spans="1:11" ht="23.1" customHeight="1" x14ac:dyDescent="0.45">
      <c r="A71" s="54" t="s">
        <v>63</v>
      </c>
      <c r="B71" s="36">
        <v>0</v>
      </c>
      <c r="C71" s="36">
        <v>0</v>
      </c>
      <c r="D71" s="36">
        <v>0</v>
      </c>
      <c r="E71" s="64">
        <f>Table12[[#This Row],[2241775012.0000]]+Table12[[#This Row],[-1852333773.0000]]</f>
        <v>0</v>
      </c>
      <c r="F71" s="64">
        <v>54422</v>
      </c>
      <c r="G71" s="64">
        <v>30940516548</v>
      </c>
      <c r="H71" s="64">
        <v>-30037131445</v>
      </c>
      <c r="I71" s="64">
        <f>Table12[[#This Row],[Column7]]+Table12[[#This Row],[Column8]]</f>
        <v>903385103</v>
      </c>
      <c r="J71" s="57">
        <f>Table12[[#This Row],[2241775012.0000]]+Table12[[#This Row],[-1852333773.0000]]-Table12[[#This Row],[389441239.0000]]</f>
        <v>0</v>
      </c>
      <c r="K71" s="57">
        <f>Table12[[#This Row],[Column7]]+Table12[[#This Row],[Column8]]-Table12[[#This Row],[Column9]]</f>
        <v>0</v>
      </c>
    </row>
    <row r="72" spans="1:11" ht="23.1" customHeight="1" x14ac:dyDescent="0.45">
      <c r="A72" s="54" t="s">
        <v>169</v>
      </c>
      <c r="B72" s="36">
        <v>0</v>
      </c>
      <c r="C72" s="64">
        <v>485548800</v>
      </c>
      <c r="D72" s="36">
        <v>0</v>
      </c>
      <c r="E72" s="64">
        <f>Table12[[#This Row],[2241775012.0000]]+Table12[[#This Row],[-1852333773.0000]]</f>
        <v>485548800</v>
      </c>
      <c r="F72" s="36">
        <v>0</v>
      </c>
      <c r="G72" s="64">
        <v>485548800</v>
      </c>
      <c r="H72" s="64">
        <v>0</v>
      </c>
      <c r="I72" s="64">
        <f>Table12[[#This Row],[Column7]]+Table12[[#This Row],[Column8]]</f>
        <v>485548800</v>
      </c>
      <c r="J72" s="57">
        <f>Table12[[#This Row],[2241775012.0000]]+Table12[[#This Row],[-1852333773.0000]]-Table12[[#This Row],[389441239.0000]]</f>
        <v>0</v>
      </c>
      <c r="K72" s="57">
        <f>Table12[[#This Row],[Column7]]+Table12[[#This Row],[Column8]]-Table12[[#This Row],[Column9]]</f>
        <v>0</v>
      </c>
    </row>
    <row r="73" spans="1:11" ht="23.1" customHeight="1" x14ac:dyDescent="0.45">
      <c r="A73" s="54" t="s">
        <v>168</v>
      </c>
      <c r="B73" s="64">
        <v>2785000</v>
      </c>
      <c r="C73" s="64">
        <v>-1299649500</v>
      </c>
      <c r="D73" s="64">
        <v>1334180722</v>
      </c>
      <c r="E73" s="64">
        <f>Table12[[#This Row],[2241775012.0000]]+Table12[[#This Row],[-1852333773.0000]]</f>
        <v>34531222</v>
      </c>
      <c r="F73" s="64">
        <v>2785000</v>
      </c>
      <c r="G73" s="64">
        <v>-1299649500</v>
      </c>
      <c r="H73" s="64">
        <v>1334180722</v>
      </c>
      <c r="I73" s="64">
        <f>Table12[[#This Row],[Column7]]+Table12[[#This Row],[Column8]]</f>
        <v>34531222</v>
      </c>
      <c r="J73" s="57">
        <f>Table12[[#This Row],[2241775012.0000]]+Table12[[#This Row],[-1852333773.0000]]-Table12[[#This Row],[389441239.0000]]</f>
        <v>0</v>
      </c>
      <c r="K73" s="57">
        <f>Table12[[#This Row],[Column7]]+Table12[[#This Row],[Column8]]-Table12[[#This Row],[Column9]]</f>
        <v>0</v>
      </c>
    </row>
    <row r="74" spans="1:11" ht="23.1" customHeight="1" x14ac:dyDescent="0.45">
      <c r="A74" s="54" t="s">
        <v>183</v>
      </c>
      <c r="B74" s="64">
        <v>-100000</v>
      </c>
      <c r="C74" s="64">
        <v>859375388</v>
      </c>
      <c r="D74" s="64">
        <v>-97302494</v>
      </c>
      <c r="E74" s="64">
        <f>Table12[[#This Row],[2241775012.0000]]+Table12[[#This Row],[-1852333773.0000]]</f>
        <v>762072894</v>
      </c>
      <c r="F74" s="64">
        <v>-100000</v>
      </c>
      <c r="G74" s="64">
        <v>859375388</v>
      </c>
      <c r="H74" s="64">
        <v>-97302494</v>
      </c>
      <c r="I74" s="64">
        <f>Table12[[#This Row],[Column7]]+Table12[[#This Row],[Column8]]</f>
        <v>762072894</v>
      </c>
      <c r="J74" s="57">
        <f>Table12[[#This Row],[2241775012.0000]]+Table12[[#This Row],[-1852333773.0000]]-Table12[[#This Row],[389441239.0000]]</f>
        <v>0</v>
      </c>
      <c r="K74" s="57">
        <f>Table12[[#This Row],[Column7]]+Table12[[#This Row],[Column8]]-Table12[[#This Row],[Column9]]</f>
        <v>0</v>
      </c>
    </row>
    <row r="75" spans="1:11" ht="23.1" customHeight="1" x14ac:dyDescent="0.45">
      <c r="A75" s="54" t="s">
        <v>167</v>
      </c>
      <c r="B75" s="64">
        <v>7000000</v>
      </c>
      <c r="C75" s="64">
        <v>735275923</v>
      </c>
      <c r="D75" s="64">
        <v>-420318122</v>
      </c>
      <c r="E75" s="64">
        <f>Table12[[#This Row],[2241775012.0000]]+Table12[[#This Row],[-1852333773.0000]]</f>
        <v>314957801</v>
      </c>
      <c r="F75" s="64">
        <v>7000000</v>
      </c>
      <c r="G75" s="64">
        <v>735275923</v>
      </c>
      <c r="H75" s="64">
        <v>-420318122</v>
      </c>
      <c r="I75" s="64">
        <f>Table12[[#This Row],[Column7]]+Table12[[#This Row],[Column8]]</f>
        <v>314957801</v>
      </c>
      <c r="J75" s="57">
        <f>Table12[[#This Row],[2241775012.0000]]+Table12[[#This Row],[-1852333773.0000]]-Table12[[#This Row],[389441239.0000]]</f>
        <v>0</v>
      </c>
      <c r="K75" s="57">
        <f>Table12[[#This Row],[Column7]]+Table12[[#This Row],[Column8]]-Table12[[#This Row],[Column9]]</f>
        <v>0</v>
      </c>
    </row>
    <row r="76" spans="1:11" ht="23.1" customHeight="1" x14ac:dyDescent="0.45">
      <c r="A76" s="54" t="s">
        <v>184</v>
      </c>
      <c r="B76" s="36">
        <v>0</v>
      </c>
      <c r="C76" s="64">
        <v>1601150357</v>
      </c>
      <c r="D76" s="36">
        <v>0</v>
      </c>
      <c r="E76" s="64">
        <f>Table12[[#This Row],[2241775012.0000]]+Table12[[#This Row],[-1852333773.0000]]</f>
        <v>1601150357</v>
      </c>
      <c r="F76" s="36">
        <v>0</v>
      </c>
      <c r="G76" s="64">
        <v>1601150357</v>
      </c>
      <c r="H76" s="64">
        <v>0</v>
      </c>
      <c r="I76" s="64">
        <f>Table12[[#This Row],[Column7]]+Table12[[#This Row],[Column8]]</f>
        <v>1601150357</v>
      </c>
      <c r="J76" s="57">
        <f>Table12[[#This Row],[2241775012.0000]]+Table12[[#This Row],[-1852333773.0000]]-Table12[[#This Row],[389441239.0000]]</f>
        <v>0</v>
      </c>
      <c r="K76" s="57">
        <f>Table12[[#This Row],[Column7]]+Table12[[#This Row],[Column8]]-Table12[[#This Row],[Column9]]</f>
        <v>0</v>
      </c>
    </row>
    <row r="77" spans="1:11" ht="23.1" customHeight="1" x14ac:dyDescent="0.45">
      <c r="A77" s="54" t="s">
        <v>185</v>
      </c>
      <c r="B77" s="64">
        <v>-4000000</v>
      </c>
      <c r="C77" s="64">
        <v>512349354</v>
      </c>
      <c r="D77" s="64">
        <v>-392000000</v>
      </c>
      <c r="E77" s="64">
        <f>Table12[[#This Row],[2241775012.0000]]+Table12[[#This Row],[-1852333773.0000]]</f>
        <v>120349354</v>
      </c>
      <c r="F77" s="64">
        <v>-4000000</v>
      </c>
      <c r="G77" s="64">
        <v>512349354</v>
      </c>
      <c r="H77" s="64">
        <v>-392000000</v>
      </c>
      <c r="I77" s="64">
        <f>Table12[[#This Row],[Column7]]+Table12[[#This Row],[Column8]]</f>
        <v>120349354</v>
      </c>
      <c r="J77" s="57">
        <f>Table12[[#This Row],[2241775012.0000]]+Table12[[#This Row],[-1852333773.0000]]-Table12[[#This Row],[389441239.0000]]</f>
        <v>0</v>
      </c>
      <c r="K77" s="57">
        <f>Table12[[#This Row],[Column7]]+Table12[[#This Row],[Column8]]-Table12[[#This Row],[Column9]]</f>
        <v>0</v>
      </c>
    </row>
    <row r="78" spans="1:11" ht="23.1" customHeight="1" x14ac:dyDescent="0.45">
      <c r="A78" s="54" t="s">
        <v>186</v>
      </c>
      <c r="B78" s="36">
        <v>0</v>
      </c>
      <c r="C78" s="64">
        <v>4252680</v>
      </c>
      <c r="D78" s="36">
        <v>0</v>
      </c>
      <c r="E78" s="64">
        <f>Table12[[#This Row],[2241775012.0000]]+Table12[[#This Row],[-1852333773.0000]]</f>
        <v>4252680</v>
      </c>
      <c r="F78" s="36">
        <v>0</v>
      </c>
      <c r="G78" s="64">
        <v>4252680</v>
      </c>
      <c r="H78" s="36">
        <v>0</v>
      </c>
      <c r="I78" s="64">
        <f>Table12[[#This Row],[Column7]]+Table12[[#This Row],[Column8]]</f>
        <v>4252680</v>
      </c>
      <c r="J78" s="57">
        <f>Table12[[#This Row],[2241775012.0000]]+Table12[[#This Row],[-1852333773.0000]]-Table12[[#This Row],[389441239.0000]]</f>
        <v>0</v>
      </c>
      <c r="K78" s="57">
        <f>Table12[[#This Row],[Column7]]+Table12[[#This Row],[Column8]]-Table12[[#This Row],[Column9]]</f>
        <v>0</v>
      </c>
    </row>
    <row r="79" spans="1:11" ht="23.1" customHeight="1" x14ac:dyDescent="0.45">
      <c r="A79" s="54" t="s">
        <v>187</v>
      </c>
      <c r="B79" s="36">
        <v>0</v>
      </c>
      <c r="C79" s="64">
        <v>274032882</v>
      </c>
      <c r="D79" s="36">
        <v>0</v>
      </c>
      <c r="E79" s="64">
        <f>Table12[[#This Row],[2241775012.0000]]+Table12[[#This Row],[-1852333773.0000]]</f>
        <v>274032882</v>
      </c>
      <c r="F79" s="36">
        <v>0</v>
      </c>
      <c r="G79" s="64">
        <v>274032882</v>
      </c>
      <c r="H79" s="36">
        <v>0</v>
      </c>
      <c r="I79" s="64">
        <f>Table12[[#This Row],[Column7]]+Table12[[#This Row],[Column8]]</f>
        <v>274032882</v>
      </c>
      <c r="J79" s="57">
        <f>Table12[[#This Row],[2241775012.0000]]+Table12[[#This Row],[-1852333773.0000]]-Table12[[#This Row],[389441239.0000]]</f>
        <v>0</v>
      </c>
      <c r="K79" s="57">
        <f>Table12[[#This Row],[Column7]]+Table12[[#This Row],[Column8]]-Table12[[#This Row],[Column9]]</f>
        <v>0</v>
      </c>
    </row>
    <row r="80" spans="1:11" ht="23.1" customHeight="1" x14ac:dyDescent="0.45">
      <c r="A80" s="54" t="s">
        <v>188</v>
      </c>
      <c r="B80" s="36">
        <v>0</v>
      </c>
      <c r="C80" s="64">
        <v>2678031735</v>
      </c>
      <c r="D80" s="64">
        <v>-53</v>
      </c>
      <c r="E80" s="64">
        <f>Table12[[#This Row],[2241775012.0000]]+Table12[[#This Row],[-1852333773.0000]]</f>
        <v>2678031682</v>
      </c>
      <c r="F80" s="36">
        <v>0</v>
      </c>
      <c r="G80" s="64">
        <v>2678031735</v>
      </c>
      <c r="H80" s="64">
        <v>-53</v>
      </c>
      <c r="I80" s="64">
        <f>Table12[[#This Row],[Column7]]+Table12[[#This Row],[Column8]]</f>
        <v>2678031682</v>
      </c>
      <c r="J80" s="57">
        <f>Table12[[#This Row],[2241775012.0000]]+Table12[[#This Row],[-1852333773.0000]]-Table12[[#This Row],[389441239.0000]]</f>
        <v>0</v>
      </c>
      <c r="K80" s="57">
        <f>Table12[[#This Row],[Column7]]+Table12[[#This Row],[Column8]]-Table12[[#This Row],[Column9]]</f>
        <v>0</v>
      </c>
    </row>
    <row r="81" spans="1:11" ht="23.1" customHeight="1" x14ac:dyDescent="0.45">
      <c r="A81" s="54" t="s">
        <v>189</v>
      </c>
      <c r="B81" s="64">
        <v>-5757000</v>
      </c>
      <c r="C81" s="64">
        <v>4107753757</v>
      </c>
      <c r="D81" s="64">
        <v>-3757616989</v>
      </c>
      <c r="E81" s="64">
        <f>Table12[[#This Row],[2241775012.0000]]+Table12[[#This Row],[-1852333773.0000]]</f>
        <v>350136768</v>
      </c>
      <c r="F81" s="64">
        <v>-5757000</v>
      </c>
      <c r="G81" s="64">
        <v>4107753757</v>
      </c>
      <c r="H81" s="64">
        <v>-3757616989</v>
      </c>
      <c r="I81" s="64">
        <f>Table12[[#This Row],[Column7]]+Table12[[#This Row],[Column8]]</f>
        <v>350136768</v>
      </c>
      <c r="J81" s="57">
        <f>Table12[[#This Row],[2241775012.0000]]+Table12[[#This Row],[-1852333773.0000]]-Table12[[#This Row],[389441239.0000]]</f>
        <v>0</v>
      </c>
      <c r="K81" s="57">
        <f>Table12[[#This Row],[Column7]]+Table12[[#This Row],[Column8]]-Table12[[#This Row],[Column9]]</f>
        <v>0</v>
      </c>
    </row>
    <row r="82" spans="1:11" ht="23.1" customHeight="1" x14ac:dyDescent="0.45">
      <c r="A82" s="54" t="s">
        <v>190</v>
      </c>
      <c r="B82" s="64">
        <v>-15000000</v>
      </c>
      <c r="C82" s="64">
        <v>1015230385</v>
      </c>
      <c r="D82" s="64">
        <v>-1016000000</v>
      </c>
      <c r="E82" s="64">
        <f>Table12[[#This Row],[2241775012.0000]]+Table12[[#This Row],[-1852333773.0000]]</f>
        <v>-769615</v>
      </c>
      <c r="F82" s="64">
        <v>-15000000</v>
      </c>
      <c r="G82" s="64">
        <v>1015230385</v>
      </c>
      <c r="H82" s="64">
        <v>-1016000000</v>
      </c>
      <c r="I82" s="64">
        <f>Table12[[#This Row],[Column7]]+Table12[[#This Row],[Column8]]</f>
        <v>-769615</v>
      </c>
      <c r="J82" s="57">
        <f>Table12[[#This Row],[2241775012.0000]]+Table12[[#This Row],[-1852333773.0000]]-Table12[[#This Row],[389441239.0000]]</f>
        <v>0</v>
      </c>
      <c r="K82" s="57">
        <f>Table12[[#This Row],[Column7]]+Table12[[#This Row],[Column8]]-Table12[[#This Row],[Column9]]</f>
        <v>0</v>
      </c>
    </row>
    <row r="83" spans="1:11" ht="23.1" customHeight="1" x14ac:dyDescent="0.45">
      <c r="A83" s="54" t="s">
        <v>191</v>
      </c>
      <c r="B83" s="64">
        <v>-47000000</v>
      </c>
      <c r="C83" s="64">
        <v>2242510156</v>
      </c>
      <c r="D83" s="64">
        <v>-2244210000</v>
      </c>
      <c r="E83" s="64">
        <f>Table12[[#This Row],[2241775012.0000]]+Table12[[#This Row],[-1852333773.0000]]</f>
        <v>-1699844</v>
      </c>
      <c r="F83" s="64">
        <v>-47000000</v>
      </c>
      <c r="G83" s="64">
        <v>2242510156</v>
      </c>
      <c r="H83" s="64">
        <v>-2244210000</v>
      </c>
      <c r="I83" s="64">
        <f>Table12[[#This Row],[Column7]]+Table12[[#This Row],[Column8]]</f>
        <v>-1699844</v>
      </c>
      <c r="J83" s="57">
        <f>Table12[[#This Row],[2241775012.0000]]+Table12[[#This Row],[-1852333773.0000]]-Table12[[#This Row],[389441239.0000]]</f>
        <v>0</v>
      </c>
      <c r="K83" s="57">
        <f>Table12[[#This Row],[Column7]]+Table12[[#This Row],[Column8]]-Table12[[#This Row],[Column9]]</f>
        <v>0</v>
      </c>
    </row>
    <row r="84" spans="1:11" ht="23.1" customHeight="1" x14ac:dyDescent="0.45">
      <c r="A84" s="54" t="s">
        <v>192</v>
      </c>
      <c r="B84" s="64">
        <v>-2000000</v>
      </c>
      <c r="C84" s="64">
        <v>126576053</v>
      </c>
      <c r="D84" s="64">
        <v>-126672000</v>
      </c>
      <c r="E84" s="64">
        <f>Table12[[#This Row],[2241775012.0000]]+Table12[[#This Row],[-1852333773.0000]]</f>
        <v>-95947</v>
      </c>
      <c r="F84" s="64">
        <v>-2000000</v>
      </c>
      <c r="G84" s="64">
        <v>126576053</v>
      </c>
      <c r="H84" s="64">
        <v>-126672000</v>
      </c>
      <c r="I84" s="64">
        <f>Table12[[#This Row],[Column7]]+Table12[[#This Row],[Column8]]</f>
        <v>-95947</v>
      </c>
      <c r="J84" s="57">
        <f>Table12[[#This Row],[2241775012.0000]]+Table12[[#This Row],[-1852333773.0000]]-Table12[[#This Row],[389441239.0000]]</f>
        <v>0</v>
      </c>
      <c r="K84" s="57">
        <f>Table12[[#This Row],[Column7]]+Table12[[#This Row],[Column8]]-Table12[[#This Row],[Column9]]</f>
        <v>0</v>
      </c>
    </row>
    <row r="85" spans="1:11" ht="23.1" customHeight="1" x14ac:dyDescent="0.45">
      <c r="A85" s="54" t="s">
        <v>193</v>
      </c>
      <c r="B85" s="64">
        <v>-9000000</v>
      </c>
      <c r="C85" s="64">
        <v>704364071</v>
      </c>
      <c r="D85" s="64">
        <v>-704898000</v>
      </c>
      <c r="E85" s="64">
        <f>Table12[[#This Row],[2241775012.0000]]+Table12[[#This Row],[-1852333773.0000]]</f>
        <v>-533929</v>
      </c>
      <c r="F85" s="64">
        <v>-9000000</v>
      </c>
      <c r="G85" s="64">
        <v>704364071</v>
      </c>
      <c r="H85" s="64">
        <v>-704898000</v>
      </c>
      <c r="I85" s="64">
        <f>Table12[[#This Row],[Column7]]+Table12[[#This Row],[Column8]]</f>
        <v>-533929</v>
      </c>
      <c r="J85" s="57">
        <f>Table12[[#This Row],[2241775012.0000]]+Table12[[#This Row],[-1852333773.0000]]-Table12[[#This Row],[389441239.0000]]</f>
        <v>0</v>
      </c>
      <c r="K85" s="57">
        <f>Table12[[#This Row],[Column7]]+Table12[[#This Row],[Column8]]-Table12[[#This Row],[Column9]]</f>
        <v>0</v>
      </c>
    </row>
    <row r="86" spans="1:11" ht="23.1" customHeight="1" x14ac:dyDescent="0.45">
      <c r="A86" s="54" t="s">
        <v>194</v>
      </c>
      <c r="B86" s="64">
        <v>-15000000</v>
      </c>
      <c r="C86" s="64">
        <v>2189340422</v>
      </c>
      <c r="D86" s="64">
        <v>-2191000000</v>
      </c>
      <c r="E86" s="64">
        <f>Table12[[#This Row],[2241775012.0000]]+Table12[[#This Row],[-1852333773.0000]]</f>
        <v>-1659578</v>
      </c>
      <c r="F86" s="64">
        <v>-15000000</v>
      </c>
      <c r="G86" s="64">
        <v>2189340422</v>
      </c>
      <c r="H86" s="64">
        <v>-2191000000</v>
      </c>
      <c r="I86" s="64">
        <f>Table12[[#This Row],[Column7]]+Table12[[#This Row],[Column8]]</f>
        <v>-1659578</v>
      </c>
      <c r="J86" s="57">
        <f>Table12[[#This Row],[2241775012.0000]]+Table12[[#This Row],[-1852333773.0000]]-Table12[[#This Row],[389441239.0000]]</f>
        <v>0</v>
      </c>
      <c r="K86" s="57">
        <f>Table12[[#This Row],[Column7]]+Table12[[#This Row],[Column8]]-Table12[[#This Row],[Column9]]</f>
        <v>0</v>
      </c>
    </row>
    <row r="87" spans="1:11" ht="23.1" customHeight="1" x14ac:dyDescent="0.45">
      <c r="A87" s="54" t="s">
        <v>195</v>
      </c>
      <c r="B87" s="64">
        <v>-5300000</v>
      </c>
      <c r="C87" s="64">
        <v>1110488194</v>
      </c>
      <c r="D87" s="64">
        <v>-1111330000</v>
      </c>
      <c r="E87" s="64">
        <f>Table12[[#This Row],[2241775012.0000]]+Table12[[#This Row],[-1852333773.0000]]</f>
        <v>-841806</v>
      </c>
      <c r="F87" s="64">
        <v>-5300000</v>
      </c>
      <c r="G87" s="64">
        <v>1110488194</v>
      </c>
      <c r="H87" s="64">
        <v>-1111330000</v>
      </c>
      <c r="I87" s="64">
        <f>Table12[[#This Row],[Column7]]+Table12[[#This Row],[Column8]]</f>
        <v>-841806</v>
      </c>
      <c r="J87" s="57">
        <f>Table12[[#This Row],[2241775012.0000]]+Table12[[#This Row],[-1852333773.0000]]-Table12[[#This Row],[389441239.0000]]</f>
        <v>0</v>
      </c>
      <c r="K87" s="57">
        <f>Table12[[#This Row],[Column7]]+Table12[[#This Row],[Column8]]-Table12[[#This Row],[Column9]]</f>
        <v>0</v>
      </c>
    </row>
    <row r="88" spans="1:11" ht="23.1" customHeight="1" x14ac:dyDescent="0.45">
      <c r="A88" s="54" t="s">
        <v>196</v>
      </c>
      <c r="B88" s="64">
        <v>-3000000</v>
      </c>
      <c r="C88" s="64">
        <v>381710653</v>
      </c>
      <c r="D88" s="64">
        <v>-382000000</v>
      </c>
      <c r="E88" s="64">
        <f>Table12[[#This Row],[2241775012.0000]]+Table12[[#This Row],[-1852333773.0000]]</f>
        <v>-289347</v>
      </c>
      <c r="F88" s="64">
        <v>-3000000</v>
      </c>
      <c r="G88" s="64">
        <v>381710653</v>
      </c>
      <c r="H88" s="64">
        <v>-382000000</v>
      </c>
      <c r="I88" s="64">
        <f>Table12[[#This Row],[Column7]]+Table12[[#This Row],[Column8]]</f>
        <v>-289347</v>
      </c>
      <c r="J88" s="57">
        <f>Table12[[#This Row],[2241775012.0000]]+Table12[[#This Row],[-1852333773.0000]]-Table12[[#This Row],[389441239.0000]]</f>
        <v>0</v>
      </c>
      <c r="K88" s="57">
        <f>Table12[[#This Row],[Column7]]+Table12[[#This Row],[Column8]]-Table12[[#This Row],[Column9]]</f>
        <v>0</v>
      </c>
    </row>
    <row r="89" spans="1:11" ht="23.1" customHeight="1" x14ac:dyDescent="0.45">
      <c r="A89" s="54" t="s">
        <v>197</v>
      </c>
      <c r="B89" s="64">
        <v>-14000000</v>
      </c>
      <c r="C89" s="64">
        <v>931032227</v>
      </c>
      <c r="D89" s="64">
        <v>-931738000</v>
      </c>
      <c r="E89" s="64">
        <f>Table12[[#This Row],[2241775012.0000]]+Table12[[#This Row],[-1852333773.0000]]</f>
        <v>-705773</v>
      </c>
      <c r="F89" s="64">
        <v>-14000000</v>
      </c>
      <c r="G89" s="64">
        <v>931032227</v>
      </c>
      <c r="H89" s="64">
        <v>-931738000</v>
      </c>
      <c r="I89" s="64">
        <f>Table12[[#This Row],[Column7]]+Table12[[#This Row],[Column8]]</f>
        <v>-705773</v>
      </c>
      <c r="J89" s="57">
        <f>Table12[[#This Row],[2241775012.0000]]+Table12[[#This Row],[-1852333773.0000]]-Table12[[#This Row],[389441239.0000]]</f>
        <v>0</v>
      </c>
      <c r="K89" s="57">
        <f>Table12[[#This Row],[Column7]]+Table12[[#This Row],[Column8]]-Table12[[#This Row],[Column9]]</f>
        <v>0</v>
      </c>
    </row>
    <row r="90" spans="1:11" ht="23.1" customHeight="1" x14ac:dyDescent="0.45">
      <c r="A90" s="54" t="s">
        <v>198</v>
      </c>
      <c r="B90" s="64">
        <v>-48000</v>
      </c>
      <c r="C90" s="64">
        <v>112552687</v>
      </c>
      <c r="D90" s="64">
        <v>-112638000</v>
      </c>
      <c r="E90" s="64">
        <f>Table12[[#This Row],[2241775012.0000]]+Table12[[#This Row],[-1852333773.0000]]</f>
        <v>-85313</v>
      </c>
      <c r="F90" s="64">
        <v>-48000</v>
      </c>
      <c r="G90" s="64">
        <v>112552687</v>
      </c>
      <c r="H90" s="64">
        <v>-112638000</v>
      </c>
      <c r="I90" s="64">
        <f>Table12[[#This Row],[Column7]]+Table12[[#This Row],[Column8]]</f>
        <v>-85313</v>
      </c>
      <c r="J90" s="57">
        <f>Table12[[#This Row],[2241775012.0000]]+Table12[[#This Row],[-1852333773.0000]]-Table12[[#This Row],[389441239.0000]]</f>
        <v>0</v>
      </c>
      <c r="K90" s="57">
        <f>Table12[[#This Row],[Column7]]+Table12[[#This Row],[Column8]]-Table12[[#This Row],[Column9]]</f>
        <v>0</v>
      </c>
    </row>
    <row r="91" spans="1:11" ht="23.1" customHeight="1" x14ac:dyDescent="0.45">
      <c r="A91" s="54" t="s">
        <v>199</v>
      </c>
      <c r="B91" s="64">
        <v>-1000000</v>
      </c>
      <c r="C91" s="64">
        <v>224829563</v>
      </c>
      <c r="D91" s="64">
        <v>-225000000</v>
      </c>
      <c r="E91" s="64">
        <f>Table12[[#This Row],[2241775012.0000]]+Table12[[#This Row],[-1852333773.0000]]</f>
        <v>-170437</v>
      </c>
      <c r="F91" s="64">
        <v>-1000000</v>
      </c>
      <c r="G91" s="64">
        <v>224829563</v>
      </c>
      <c r="H91" s="64">
        <v>-225000000</v>
      </c>
      <c r="I91" s="64">
        <f>Table12[[#This Row],[Column7]]+Table12[[#This Row],[Column8]]</f>
        <v>-170437</v>
      </c>
      <c r="J91" s="57">
        <f>Table12[[#This Row],[2241775012.0000]]+Table12[[#This Row],[-1852333773.0000]]-Table12[[#This Row],[389441239.0000]]</f>
        <v>0</v>
      </c>
      <c r="K91" s="57">
        <f>Table12[[#This Row],[Column7]]+Table12[[#This Row],[Column8]]-Table12[[#This Row],[Column9]]</f>
        <v>0</v>
      </c>
    </row>
    <row r="92" spans="1:11" ht="23.1" customHeight="1" x14ac:dyDescent="0.45">
      <c r="A92" s="54" t="s">
        <v>200</v>
      </c>
      <c r="B92" s="64">
        <v>-8000000</v>
      </c>
      <c r="C92" s="64">
        <v>420681132</v>
      </c>
      <c r="D92" s="64">
        <v>-421000000</v>
      </c>
      <c r="E92" s="64">
        <f>Table12[[#This Row],[2241775012.0000]]+Table12[[#This Row],[-1852333773.0000]]</f>
        <v>-318868</v>
      </c>
      <c r="F92" s="64">
        <v>-8000000</v>
      </c>
      <c r="G92" s="64">
        <v>420681132</v>
      </c>
      <c r="H92" s="64">
        <v>-421000000</v>
      </c>
      <c r="I92" s="64">
        <f>Table12[[#This Row],[Column7]]+Table12[[#This Row],[Column8]]</f>
        <v>-318868</v>
      </c>
      <c r="J92" s="57">
        <f>Table12[[#This Row],[2241775012.0000]]+Table12[[#This Row],[-1852333773.0000]]-Table12[[#This Row],[389441239.0000]]</f>
        <v>0</v>
      </c>
      <c r="K92" s="57">
        <f>Table12[[#This Row],[Column7]]+Table12[[#This Row],[Column8]]-Table12[[#This Row],[Column9]]</f>
        <v>0</v>
      </c>
    </row>
    <row r="93" spans="1:11" ht="23.1" customHeight="1" x14ac:dyDescent="0.45">
      <c r="A93" s="54" t="s">
        <v>201</v>
      </c>
      <c r="B93" s="36">
        <v>0</v>
      </c>
      <c r="C93" s="64">
        <v>-272561031</v>
      </c>
      <c r="D93" s="36">
        <v>0</v>
      </c>
      <c r="E93" s="64">
        <f>Table12[[#This Row],[2241775012.0000]]+Table12[[#This Row],[-1852333773.0000]]</f>
        <v>-272561031</v>
      </c>
      <c r="F93" s="36">
        <v>0</v>
      </c>
      <c r="G93" s="64">
        <v>-272561031</v>
      </c>
      <c r="H93" s="36">
        <v>0</v>
      </c>
      <c r="I93" s="64">
        <f>Table12[[#This Row],[Column7]]+Table12[[#This Row],[Column8]]</f>
        <v>-272561031</v>
      </c>
      <c r="J93" s="57">
        <f>Table12[[#This Row],[2241775012.0000]]+Table12[[#This Row],[-1852333773.0000]]-Table12[[#This Row],[389441239.0000]]</f>
        <v>0</v>
      </c>
      <c r="K93" s="57">
        <f>Table12[[#This Row],[Column7]]+Table12[[#This Row],[Column8]]-Table12[[#This Row],[Column9]]</f>
        <v>0</v>
      </c>
    </row>
    <row r="94" spans="1:11" ht="23.1" customHeight="1" x14ac:dyDescent="0.45">
      <c r="A94" s="54" t="s">
        <v>171</v>
      </c>
      <c r="B94" s="36">
        <v>0</v>
      </c>
      <c r="C94" s="64">
        <v>-1025882551</v>
      </c>
      <c r="D94" s="36">
        <v>0</v>
      </c>
      <c r="E94" s="64">
        <f>Table12[[#This Row],[2241775012.0000]]+Table12[[#This Row],[-1852333773.0000]]</f>
        <v>-1025882551</v>
      </c>
      <c r="F94" s="36">
        <v>0</v>
      </c>
      <c r="G94" s="64">
        <v>-1025882551</v>
      </c>
      <c r="H94" s="36">
        <v>0</v>
      </c>
      <c r="I94" s="64">
        <f>Table12[[#This Row],[Column7]]+Table12[[#This Row],[Column8]]</f>
        <v>-1025882551</v>
      </c>
      <c r="J94" s="57">
        <f>Table12[[#This Row],[2241775012.0000]]+Table12[[#This Row],[-1852333773.0000]]-Table12[[#This Row],[389441239.0000]]</f>
        <v>0</v>
      </c>
      <c r="K94" s="57">
        <f>Table12[[#This Row],[Column7]]+Table12[[#This Row],[Column8]]-Table12[[#This Row],[Column9]]</f>
        <v>0</v>
      </c>
    </row>
    <row r="95" spans="1:11" ht="23.1" customHeight="1" x14ac:dyDescent="0.45">
      <c r="A95" s="54" t="s">
        <v>202</v>
      </c>
      <c r="B95" s="36">
        <v>0</v>
      </c>
      <c r="C95" s="64">
        <v>-40118929</v>
      </c>
      <c r="D95" s="64">
        <v>-34</v>
      </c>
      <c r="E95" s="64">
        <f>Table12[[#This Row],[2241775012.0000]]+Table12[[#This Row],[-1852333773.0000]]</f>
        <v>-40118963</v>
      </c>
      <c r="F95" s="36">
        <v>0</v>
      </c>
      <c r="G95" s="64">
        <v>-40118929</v>
      </c>
      <c r="H95" s="64">
        <v>-34</v>
      </c>
      <c r="I95" s="64">
        <f>Table12[[#This Row],[Column7]]+Table12[[#This Row],[Column8]]</f>
        <v>-40118963</v>
      </c>
      <c r="J95" s="57">
        <f>Table12[[#This Row],[2241775012.0000]]+Table12[[#This Row],[-1852333773.0000]]-Table12[[#This Row],[389441239.0000]]</f>
        <v>0</v>
      </c>
      <c r="K95" s="57">
        <f>Table12[[#This Row],[Column7]]+Table12[[#This Row],[Column8]]-Table12[[#This Row],[Column9]]</f>
        <v>0</v>
      </c>
    </row>
    <row r="96" spans="1:11" ht="23.1" customHeight="1" x14ac:dyDescent="0.45">
      <c r="A96" s="54" t="s">
        <v>203</v>
      </c>
      <c r="B96" s="36">
        <v>0</v>
      </c>
      <c r="C96" s="64">
        <v>-190398334</v>
      </c>
      <c r="D96" s="64">
        <v>-38</v>
      </c>
      <c r="E96" s="64">
        <f>Table12[[#This Row],[2241775012.0000]]+Table12[[#This Row],[-1852333773.0000]]</f>
        <v>-190398372</v>
      </c>
      <c r="F96" s="36">
        <v>0</v>
      </c>
      <c r="G96" s="64">
        <v>-190398334</v>
      </c>
      <c r="H96" s="64">
        <v>-38</v>
      </c>
      <c r="I96" s="64">
        <f>Table12[[#This Row],[Column7]]+Table12[[#This Row],[Column8]]</f>
        <v>-190398372</v>
      </c>
      <c r="J96" s="57">
        <f>Table12[[#This Row],[2241775012.0000]]+Table12[[#This Row],[-1852333773.0000]]-Table12[[#This Row],[389441239.0000]]</f>
        <v>0</v>
      </c>
      <c r="K96" s="57">
        <f>Table12[[#This Row],[Column7]]+Table12[[#This Row],[Column8]]-Table12[[#This Row],[Column9]]</f>
        <v>0</v>
      </c>
    </row>
    <row r="97" spans="1:11" ht="23.1" customHeight="1" x14ac:dyDescent="0.45">
      <c r="A97" s="54" t="s">
        <v>204</v>
      </c>
      <c r="B97" s="64">
        <v>-24000000</v>
      </c>
      <c r="C97" s="64">
        <v>6018906331</v>
      </c>
      <c r="D97" s="64">
        <v>-6023469054</v>
      </c>
      <c r="E97" s="64">
        <f>Table12[[#This Row],[2241775012.0000]]+Table12[[#This Row],[-1852333773.0000]]</f>
        <v>-4562723</v>
      </c>
      <c r="F97" s="64">
        <v>-24000000</v>
      </c>
      <c r="G97" s="64">
        <v>6018906331</v>
      </c>
      <c r="H97" s="64">
        <v>-6023469054</v>
      </c>
      <c r="I97" s="64">
        <f>Table12[[#This Row],[Column7]]+Table12[[#This Row],[Column8]]</f>
        <v>-4562723</v>
      </c>
      <c r="J97" s="57">
        <f>Table12[[#This Row],[2241775012.0000]]+Table12[[#This Row],[-1852333773.0000]]-Table12[[#This Row],[389441239.0000]]</f>
        <v>0</v>
      </c>
      <c r="K97" s="57">
        <f>Table12[[#This Row],[Column7]]+Table12[[#This Row],[Column8]]-Table12[[#This Row],[Column9]]</f>
        <v>0</v>
      </c>
    </row>
    <row r="98" spans="1:11" ht="23.1" customHeight="1" x14ac:dyDescent="0.45">
      <c r="A98" s="54" t="s">
        <v>205</v>
      </c>
      <c r="B98" s="64">
        <v>-18000000</v>
      </c>
      <c r="C98" s="64">
        <v>1259045627</v>
      </c>
      <c r="D98" s="64">
        <v>-1260000000</v>
      </c>
      <c r="E98" s="64">
        <f>Table12[[#This Row],[2241775012.0000]]+Table12[[#This Row],[-1852333773.0000]]</f>
        <v>-954373</v>
      </c>
      <c r="F98" s="64">
        <v>-18000000</v>
      </c>
      <c r="G98" s="64">
        <v>1259045627</v>
      </c>
      <c r="H98" s="64">
        <v>-1260000000</v>
      </c>
      <c r="I98" s="64">
        <f>Table12[[#This Row],[Column7]]+Table12[[#This Row],[Column8]]</f>
        <v>-954373</v>
      </c>
      <c r="J98" s="57">
        <f>Table12[[#This Row],[2241775012.0000]]+Table12[[#This Row],[-1852333773.0000]]-Table12[[#This Row],[389441239.0000]]</f>
        <v>0</v>
      </c>
      <c r="K98" s="57">
        <f>Table12[[#This Row],[Column7]]+Table12[[#This Row],[Column8]]-Table12[[#This Row],[Column9]]</f>
        <v>0</v>
      </c>
    </row>
    <row r="99" spans="1:11" ht="23.1" customHeight="1" x14ac:dyDescent="0.45">
      <c r="A99" s="54" t="s">
        <v>206</v>
      </c>
      <c r="B99" s="64">
        <v>-7000000</v>
      </c>
      <c r="C99" s="64">
        <v>356729581</v>
      </c>
      <c r="D99" s="64">
        <v>-357000000</v>
      </c>
      <c r="E99" s="64">
        <f>Table12[[#This Row],[2241775012.0000]]+Table12[[#This Row],[-1852333773.0000]]</f>
        <v>-270419</v>
      </c>
      <c r="F99" s="64">
        <v>-7000000</v>
      </c>
      <c r="G99" s="64">
        <v>356729581</v>
      </c>
      <c r="H99" s="64">
        <v>-357000000</v>
      </c>
      <c r="I99" s="64">
        <f>Table12[[#This Row],[Column7]]+Table12[[#This Row],[Column8]]</f>
        <v>-270419</v>
      </c>
      <c r="J99" s="57">
        <f>Table12[[#This Row],[2241775012.0000]]+Table12[[#This Row],[-1852333773.0000]]-Table12[[#This Row],[389441239.0000]]</f>
        <v>0</v>
      </c>
      <c r="K99" s="57">
        <f>Table12[[#This Row],[Column7]]+Table12[[#This Row],[Column8]]-Table12[[#This Row],[Column9]]</f>
        <v>0</v>
      </c>
    </row>
    <row r="100" spans="1:11" ht="23.1" customHeight="1" x14ac:dyDescent="0.45">
      <c r="A100" s="54" t="s">
        <v>207</v>
      </c>
      <c r="B100" s="64">
        <v>-30000000</v>
      </c>
      <c r="C100" s="64">
        <v>2862528612</v>
      </c>
      <c r="D100" s="64">
        <v>-2884345216</v>
      </c>
      <c r="E100" s="64">
        <f>Table12[[#This Row],[2241775012.0000]]+Table12[[#This Row],[-1852333773.0000]]</f>
        <v>-21816604</v>
      </c>
      <c r="F100" s="64">
        <v>-30000000</v>
      </c>
      <c r="G100" s="64">
        <v>2862528612</v>
      </c>
      <c r="H100" s="64">
        <v>-2884345216</v>
      </c>
      <c r="I100" s="64">
        <f>Table12[[#This Row],[Column7]]+Table12[[#This Row],[Column8]]</f>
        <v>-21816604</v>
      </c>
      <c r="J100" s="57">
        <f>Table12[[#This Row],[2241775012.0000]]+Table12[[#This Row],[-1852333773.0000]]-Table12[[#This Row],[389441239.0000]]</f>
        <v>0</v>
      </c>
      <c r="K100" s="57">
        <f>Table12[[#This Row],[Column7]]+Table12[[#This Row],[Column8]]-Table12[[#This Row],[Column9]]</f>
        <v>0</v>
      </c>
    </row>
    <row r="101" spans="1:11" ht="23.1" customHeight="1" x14ac:dyDescent="0.45">
      <c r="A101" s="54" t="s">
        <v>208</v>
      </c>
      <c r="B101" s="64">
        <v>-16977000</v>
      </c>
      <c r="C101" s="64">
        <v>907013479</v>
      </c>
      <c r="D101" s="64">
        <v>-907701000</v>
      </c>
      <c r="E101" s="64">
        <f>Table12[[#This Row],[2241775012.0000]]+Table12[[#This Row],[-1852333773.0000]]</f>
        <v>-687521</v>
      </c>
      <c r="F101" s="64">
        <v>-16977000</v>
      </c>
      <c r="G101" s="64">
        <v>907013479</v>
      </c>
      <c r="H101" s="64">
        <v>-907701000</v>
      </c>
      <c r="I101" s="64">
        <f>Table12[[#This Row],[Column7]]+Table12[[#This Row],[Column8]]</f>
        <v>-687521</v>
      </c>
      <c r="J101" s="57">
        <f>Table12[[#This Row],[2241775012.0000]]+Table12[[#This Row],[-1852333773.0000]]-Table12[[#This Row],[389441239.0000]]</f>
        <v>0</v>
      </c>
      <c r="K101" s="57">
        <f>Table12[[#This Row],[Column7]]+Table12[[#This Row],[Column8]]-Table12[[#This Row],[Column9]]</f>
        <v>0</v>
      </c>
    </row>
    <row r="102" spans="1:11" ht="23.1" customHeight="1" x14ac:dyDescent="0.45">
      <c r="A102" s="54" t="s">
        <v>209</v>
      </c>
      <c r="B102" s="64">
        <v>-50000</v>
      </c>
      <c r="C102" s="64">
        <v>299772750</v>
      </c>
      <c r="D102" s="64">
        <v>-300000000</v>
      </c>
      <c r="E102" s="64">
        <f>Table12[[#This Row],[2241775012.0000]]+Table12[[#This Row],[-1852333773.0000]]</f>
        <v>-227250</v>
      </c>
      <c r="F102" s="64">
        <v>-50000</v>
      </c>
      <c r="G102" s="64">
        <v>299772750</v>
      </c>
      <c r="H102" s="64">
        <v>-300000000</v>
      </c>
      <c r="I102" s="64">
        <f>Table12[[#This Row],[Column7]]+Table12[[#This Row],[Column8]]</f>
        <v>-227250</v>
      </c>
      <c r="J102" s="57">
        <f>Table12[[#This Row],[2241775012.0000]]+Table12[[#This Row],[-1852333773.0000]]-Table12[[#This Row],[389441239.0000]]</f>
        <v>0</v>
      </c>
      <c r="K102" s="57">
        <f>Table12[[#This Row],[Column7]]+Table12[[#This Row],[Column8]]-Table12[[#This Row],[Column9]]</f>
        <v>0</v>
      </c>
    </row>
    <row r="103" spans="1:11" ht="23.1" customHeight="1" x14ac:dyDescent="0.45">
      <c r="A103" s="54" t="s">
        <v>210</v>
      </c>
      <c r="B103" s="64">
        <v>-4000000</v>
      </c>
      <c r="C103" s="64">
        <v>3900184224</v>
      </c>
      <c r="D103" s="64">
        <v>-3903290354</v>
      </c>
      <c r="E103" s="64">
        <f>Table12[[#This Row],[2241775012.0000]]+Table12[[#This Row],[-1852333773.0000]]</f>
        <v>-3106130</v>
      </c>
      <c r="F103" s="64">
        <v>-4000000</v>
      </c>
      <c r="G103" s="64">
        <v>3900184224</v>
      </c>
      <c r="H103" s="64">
        <v>-3903290354</v>
      </c>
      <c r="I103" s="64">
        <f>Table12[[#This Row],[Column7]]+Table12[[#This Row],[Column8]]</f>
        <v>-3106130</v>
      </c>
      <c r="J103" s="57">
        <f>Table12[[#This Row],[2241775012.0000]]+Table12[[#This Row],[-1852333773.0000]]-Table12[[#This Row],[389441239.0000]]</f>
        <v>0</v>
      </c>
      <c r="K103" s="57">
        <f>Table12[[#This Row],[Column7]]+Table12[[#This Row],[Column8]]-Table12[[#This Row],[Column9]]</f>
        <v>0</v>
      </c>
    </row>
    <row r="104" spans="1:11" ht="23.1" customHeight="1" x14ac:dyDescent="0.45">
      <c r="A104" s="54" t="s">
        <v>211</v>
      </c>
      <c r="B104" s="64">
        <v>-200000</v>
      </c>
      <c r="C104" s="64">
        <v>2164644049</v>
      </c>
      <c r="D104" s="64">
        <v>-2166285000</v>
      </c>
      <c r="E104" s="64">
        <f>Table12[[#This Row],[2241775012.0000]]+Table12[[#This Row],[-1852333773.0000]]</f>
        <v>-1640951</v>
      </c>
      <c r="F104" s="64">
        <v>-200000</v>
      </c>
      <c r="G104" s="64">
        <v>2164644049</v>
      </c>
      <c r="H104" s="64">
        <v>-2166285000</v>
      </c>
      <c r="I104" s="64">
        <f>Table12[[#This Row],[Column7]]+Table12[[#This Row],[Column8]]</f>
        <v>-1640951</v>
      </c>
      <c r="J104" s="57">
        <f>Table12[[#This Row],[2241775012.0000]]+Table12[[#This Row],[-1852333773.0000]]-Table12[[#This Row],[389441239.0000]]</f>
        <v>0</v>
      </c>
      <c r="K104" s="57">
        <f>Table12[[#This Row],[Column7]]+Table12[[#This Row],[Column8]]-Table12[[#This Row],[Column9]]</f>
        <v>0</v>
      </c>
    </row>
    <row r="105" spans="1:11" ht="23.1" customHeight="1" x14ac:dyDescent="0.45">
      <c r="A105" s="54" t="s">
        <v>212</v>
      </c>
      <c r="B105" s="64">
        <v>-600000</v>
      </c>
      <c r="C105" s="64">
        <v>1799564801</v>
      </c>
      <c r="D105" s="64">
        <v>-1800929000</v>
      </c>
      <c r="E105" s="64">
        <f>Table12[[#This Row],[2241775012.0000]]+Table12[[#This Row],[-1852333773.0000]]</f>
        <v>-1364199</v>
      </c>
      <c r="F105" s="64">
        <v>-600000</v>
      </c>
      <c r="G105" s="64">
        <v>1799564801</v>
      </c>
      <c r="H105" s="64">
        <v>-1800929000</v>
      </c>
      <c r="I105" s="64">
        <f>Table12[[#This Row],[Column7]]+Table12[[#This Row],[Column8]]</f>
        <v>-1364199</v>
      </c>
      <c r="J105" s="57">
        <f>Table12[[#This Row],[2241775012.0000]]+Table12[[#This Row],[-1852333773.0000]]-Table12[[#This Row],[389441239.0000]]</f>
        <v>0</v>
      </c>
      <c r="K105" s="57">
        <f>Table12[[#This Row],[Column7]]+Table12[[#This Row],[Column8]]-Table12[[#This Row],[Column9]]</f>
        <v>0</v>
      </c>
    </row>
    <row r="106" spans="1:11" ht="23.1" customHeight="1" x14ac:dyDescent="0.45">
      <c r="A106" s="54" t="s">
        <v>213</v>
      </c>
      <c r="B106" s="64">
        <v>-1811000</v>
      </c>
      <c r="C106" s="64">
        <v>200868738</v>
      </c>
      <c r="D106" s="64">
        <v>-201021000</v>
      </c>
      <c r="E106" s="64">
        <f>Table12[[#This Row],[2241775012.0000]]+Table12[[#This Row],[-1852333773.0000]]</f>
        <v>-152262</v>
      </c>
      <c r="F106" s="64">
        <v>-1811000</v>
      </c>
      <c r="G106" s="64">
        <v>200868738</v>
      </c>
      <c r="H106" s="64">
        <v>-201021000</v>
      </c>
      <c r="I106" s="64">
        <f>Table12[[#This Row],[Column7]]+Table12[[#This Row],[Column8]]</f>
        <v>-152262</v>
      </c>
      <c r="J106" s="57">
        <f>Table12[[#This Row],[2241775012.0000]]+Table12[[#This Row],[-1852333773.0000]]-Table12[[#This Row],[389441239.0000]]</f>
        <v>0</v>
      </c>
      <c r="K106" s="57">
        <f>Table12[[#This Row],[Column7]]+Table12[[#This Row],[Column8]]-Table12[[#This Row],[Column9]]</f>
        <v>0</v>
      </c>
    </row>
    <row r="107" spans="1:11" ht="23.1" customHeight="1" x14ac:dyDescent="0.45">
      <c r="A107" s="54" t="s">
        <v>214</v>
      </c>
      <c r="B107" s="64">
        <v>-4500000</v>
      </c>
      <c r="C107" s="64">
        <v>656002703</v>
      </c>
      <c r="D107" s="64">
        <v>-656500000</v>
      </c>
      <c r="E107" s="64">
        <f>Table12[[#This Row],[2241775012.0000]]+Table12[[#This Row],[-1852333773.0000]]</f>
        <v>-497297</v>
      </c>
      <c r="F107" s="64">
        <v>-4500000</v>
      </c>
      <c r="G107" s="64">
        <v>656002703</v>
      </c>
      <c r="H107" s="64">
        <v>-656500000</v>
      </c>
      <c r="I107" s="64">
        <f>Table12[[#This Row],[Column7]]+Table12[[#This Row],[Column8]]</f>
        <v>-497297</v>
      </c>
      <c r="J107" s="57">
        <f>Table12[[#This Row],[2241775012.0000]]+Table12[[#This Row],[-1852333773.0000]]-Table12[[#This Row],[389441239.0000]]</f>
        <v>0</v>
      </c>
      <c r="K107" s="57">
        <f>Table12[[#This Row],[Column7]]+Table12[[#This Row],[Column8]]-Table12[[#This Row],[Column9]]</f>
        <v>0</v>
      </c>
    </row>
    <row r="108" spans="1:11" ht="23.1" customHeight="1" x14ac:dyDescent="0.45">
      <c r="A108" s="54" t="s">
        <v>215</v>
      </c>
      <c r="B108" s="64">
        <v>-5000000</v>
      </c>
      <c r="C108" s="64">
        <v>301771253</v>
      </c>
      <c r="D108" s="64">
        <v>-302000000</v>
      </c>
      <c r="E108" s="64">
        <f>Table12[[#This Row],[2241775012.0000]]+Table12[[#This Row],[-1852333773.0000]]</f>
        <v>-228747</v>
      </c>
      <c r="F108" s="64">
        <v>-5000000</v>
      </c>
      <c r="G108" s="64">
        <v>301771253</v>
      </c>
      <c r="H108" s="64">
        <v>-302000000</v>
      </c>
      <c r="I108" s="64">
        <f>Table12[[#This Row],[Column7]]+Table12[[#This Row],[Column8]]</f>
        <v>-228747</v>
      </c>
      <c r="J108" s="57">
        <f>Table12[[#This Row],[2241775012.0000]]+Table12[[#This Row],[-1852333773.0000]]-Table12[[#This Row],[389441239.0000]]</f>
        <v>0</v>
      </c>
      <c r="K108" s="57">
        <f>Table12[[#This Row],[Column7]]+Table12[[#This Row],[Column8]]-Table12[[#This Row],[Column9]]</f>
        <v>0</v>
      </c>
    </row>
    <row r="109" spans="1:11" ht="23.1" customHeight="1" thickBot="1" x14ac:dyDescent="0.5">
      <c r="A109" s="54" t="s">
        <v>216</v>
      </c>
      <c r="B109" s="64">
        <v>-7600000</v>
      </c>
      <c r="C109" s="64">
        <v>642345077</v>
      </c>
      <c r="D109" s="64">
        <v>-642832000</v>
      </c>
      <c r="E109" s="64">
        <f>Table12[[#This Row],[2241775012.0000]]+Table12[[#This Row],[-1852333773.0000]]</f>
        <v>-486923</v>
      </c>
      <c r="F109" s="64">
        <v>-7600000</v>
      </c>
      <c r="G109" s="64">
        <v>642345077</v>
      </c>
      <c r="H109" s="64">
        <v>-642832000</v>
      </c>
      <c r="I109" s="64">
        <f>Table12[[#This Row],[Column7]]+Table12[[#This Row],[Column8]]</f>
        <v>-486923</v>
      </c>
      <c r="J109" s="57">
        <f>Table12[[#This Row],[2241775012.0000]]+Table12[[#This Row],[-1852333773.0000]]-Table12[[#This Row],[389441239.0000]]</f>
        <v>0</v>
      </c>
      <c r="K109" s="57">
        <f>Table12[[#This Row],[Column7]]+Table12[[#This Row],[Column8]]-Table12[[#This Row],[Column9]]</f>
        <v>0</v>
      </c>
    </row>
    <row r="110" spans="1:11" ht="23.1" customHeight="1" thickBot="1" x14ac:dyDescent="0.5">
      <c r="A110" s="65" t="s">
        <v>60</v>
      </c>
      <c r="B110" s="66"/>
      <c r="C110" s="66">
        <f>SUBTOTAL(109,C7:C109)</f>
        <v>357990771178</v>
      </c>
      <c r="D110" s="66">
        <f>SUBTOTAL(109,D7:D109)</f>
        <v>-282966156675</v>
      </c>
      <c r="E110" s="66">
        <f>SUBTOTAL(109,E7:E109)</f>
        <v>75024614503</v>
      </c>
      <c r="F110" s="66"/>
      <c r="G110" s="66">
        <f>SUBTOTAL(109,G7:G109)</f>
        <v>750573220157</v>
      </c>
      <c r="H110" s="66">
        <f>SUBTOTAL(109,H7:H109)</f>
        <v>-611377795259</v>
      </c>
      <c r="I110" s="66">
        <f>SUBTOTAL(109,I7:I109)</f>
        <v>139195424898</v>
      </c>
      <c r="J110" s="57">
        <f>Table12[[#This Row],[2241775012.0000]]+Table12[[#This Row],[-1852333773.0000]]-Table12[[#This Row],[389441239.0000]]</f>
        <v>0</v>
      </c>
      <c r="K110" s="57">
        <f>Table12[[#This Row],[Column7]]+Table12[[#This Row],[Column8]]-Table12[[#This Row],[Column9]]</f>
        <v>0</v>
      </c>
    </row>
    <row r="111" spans="1:11" ht="23.1" customHeight="1" thickTop="1" x14ac:dyDescent="0.45">
      <c r="A111" s="12" t="s">
        <v>61</v>
      </c>
      <c r="B111" s="13"/>
      <c r="C111" s="14"/>
      <c r="D111" s="14"/>
      <c r="E111" s="14"/>
      <c r="F111" s="13"/>
      <c r="G111" s="14"/>
      <c r="H111" s="14"/>
      <c r="I111" s="14"/>
    </row>
    <row r="112" spans="1:11" x14ac:dyDescent="0.45">
      <c r="D112" s="84"/>
      <c r="I112" s="84"/>
    </row>
    <row r="113" spans="5:5" x14ac:dyDescent="0.45">
      <c r="E113" s="84"/>
    </row>
  </sheetData>
  <mergeCells count="6">
    <mergeCell ref="A1:I1"/>
    <mergeCell ref="A2:I2"/>
    <mergeCell ref="A3:I3"/>
    <mergeCell ref="B5:E5"/>
    <mergeCell ref="F5:I5"/>
    <mergeCell ref="A4:E4"/>
  </mergeCells>
  <pageMargins left="0.7" right="0.7" top="0.75" bottom="0.75" header="0.3" footer="0.3"/>
  <pageSetup paperSize="9" scale="75" orientation="landscape" horizontalDpi="4294967295" verticalDpi="4294967295" r:id="rId1"/>
  <headerFooter differentOddEven="1" differentFirst="1"/>
  <rowBreaks count="1" manualBreakCount="1">
    <brk id="27" max="8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1</vt:lpstr>
      <vt:lpstr> سهام</vt:lpstr>
      <vt:lpstr>اوراق مشتقه</vt:lpstr>
      <vt:lpstr>واحدهای صندوق</vt:lpstr>
      <vt:lpstr>درآمدها</vt:lpstr>
      <vt:lpstr>سپرده</vt:lpstr>
      <vt:lpstr>درآمد سود سهام</vt:lpstr>
      <vt:lpstr>سود سپرده بانکی</vt:lpstr>
      <vt:lpstr>درآمد ناشی ازفروش</vt:lpstr>
      <vt:lpstr>درآمد ناشی از تغییر قیمت اوراق </vt:lpstr>
      <vt:lpstr>درآمد سرمایه گذاری در سهام</vt:lpstr>
      <vt:lpstr>درآمد سرمایه گذاری در اوراق بها</vt:lpstr>
      <vt:lpstr>درآمد سرمایه گذاری در صندوق</vt:lpstr>
      <vt:lpstr>درآمد سپرده بانکی</vt:lpstr>
      <vt:lpstr>سایر درآمدها</vt:lpstr>
      <vt:lpstr>' سهام'!Print_Area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Sahar Mirpour</cp:lastModifiedBy>
  <cp:lastPrinted>2022-07-11T16:32:10Z</cp:lastPrinted>
  <dcterms:created xsi:type="dcterms:W3CDTF">2017-11-22T14:26:20Z</dcterms:created>
  <dcterms:modified xsi:type="dcterms:W3CDTF">2026-01-28T11:32:28Z</dcterms:modified>
</cp:coreProperties>
</file>