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Fund\Rooyesh Fund\صندوق رویش همراه سرمایه\گزارش پرتفوی ماهانه\1404-09-30\"/>
    </mc:Choice>
  </mc:AlternateContent>
  <xr:revisionPtr revIDLastSave="0" documentId="13_ncr:1_{7682A141-C54D-4CCB-9E22-A505B924D5E0}" xr6:coauthVersionLast="47" xr6:coauthVersionMax="47" xr10:uidLastSave="{00000000-0000-0000-0000-000000000000}"/>
  <bookViews>
    <workbookView xWindow="-120" yWindow="-120" windowWidth="29040" windowHeight="15840" tabRatio="688" xr2:uid="{00000000-000D-0000-FFFF-FFFF00000000}"/>
  </bookViews>
  <sheets>
    <sheet name="1" sheetId="16" r:id="rId1"/>
    <sheet name=" سهام" sheetId="1" r:id="rId2"/>
    <sheet name="اوراق" sheetId="3" r:id="rId3"/>
    <sheet name="درآمدها" sheetId="11" r:id="rId4"/>
    <sheet name="سپرده" sheetId="2" r:id="rId5"/>
    <sheet name="درآمد سود سهام" sheetId="12" r:id="rId6"/>
    <sheet name="سود سپرده بانکی" sheetId="24" r:id="rId7"/>
    <sheet name="درآمد ناشی ازفروش" sheetId="15" r:id="rId8"/>
    <sheet name="درآمد ناشی از تغییر قیمت اوراق " sheetId="14" r:id="rId9"/>
    <sheet name="درآمد سرمایه گذاری در سهام" sheetId="5" r:id="rId10"/>
    <sheet name="درآمد سرمایه گذاری در اوراق بها" sheetId="6" r:id="rId11"/>
    <sheet name="درآمد سپرده بانکی" sheetId="7" r:id="rId12"/>
    <sheet name="سایر درآمدها" sheetId="8" r:id="rId13"/>
  </sheets>
  <definedNames>
    <definedName name="_xlnm.Print_Area" localSheetId="1">' سهام'!$A$1:$M$54</definedName>
    <definedName name="_xlnm.Print_Area" localSheetId="2">اوراق!$A$1:$S$10</definedName>
    <definedName name="_xlnm.Print_Area" localSheetId="11">'درآمد سپرده بانکی'!$A$1:$F$10</definedName>
    <definedName name="_xlnm.Print_Area" localSheetId="10">'درآمد سرمایه گذاری در اوراق بها'!$A$1:$I$10</definedName>
    <definedName name="_xlnm.Print_Area" localSheetId="9">'درآمد سرمایه گذاری در سهام'!$A$1:$K$69</definedName>
    <definedName name="_xlnm.Print_Area" localSheetId="5">'درآمد سود سهام'!$A$1:$J$9</definedName>
    <definedName name="_xlnm.Print_Area" localSheetId="8">'درآمد ناشی از تغییر قیمت اوراق '!$A$1:$I$50</definedName>
    <definedName name="_xlnm.Print_Area" localSheetId="7">'درآمد ناشی ازفروش'!$A$1:$I$55</definedName>
    <definedName name="_xlnm.Print_Area" localSheetId="3">درآمدها!$A$1:$E$11</definedName>
    <definedName name="_xlnm.Print_Area" localSheetId="12">'سایر درآمدها'!$A$1:$C$10</definedName>
    <definedName name="_xlnm.Print_Area" localSheetId="4">سپرده!$A$1:$J$12</definedName>
    <definedName name="_xlnm.Print_Area" localSheetId="6">'سود سپرده بانکی'!$A$1:$G$9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5" l="1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1" i="5"/>
  <c r="K64" i="5"/>
  <c r="K65" i="5"/>
  <c r="K66" i="5"/>
  <c r="K67" i="5"/>
  <c r="K68" i="5"/>
  <c r="K12" i="5"/>
  <c r="K11" i="5"/>
  <c r="F69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4" i="5"/>
  <c r="F65" i="5"/>
  <c r="F66" i="5"/>
  <c r="F67" i="5"/>
  <c r="F68" i="5"/>
  <c r="F13" i="5"/>
  <c r="F12" i="5"/>
  <c r="F11" i="5"/>
  <c r="E11" i="11"/>
  <c r="E8" i="11"/>
  <c r="E9" i="11"/>
  <c r="E10" i="11"/>
  <c r="E7" i="11"/>
  <c r="D11" i="11"/>
  <c r="D8" i="11"/>
  <c r="D9" i="11"/>
  <c r="D10" i="11"/>
  <c r="D7" i="11"/>
  <c r="C10" i="11"/>
  <c r="C9" i="11"/>
  <c r="C11" i="11" s="1"/>
  <c r="C8" i="11"/>
  <c r="C7" i="11"/>
  <c r="I7" i="15"/>
  <c r="E7" i="15"/>
  <c r="J69" i="5"/>
  <c r="I69" i="5"/>
  <c r="H69" i="5"/>
  <c r="G69" i="5"/>
  <c r="C50" i="14"/>
  <c r="E69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11" i="5"/>
  <c r="E55" i="15"/>
  <c r="C69" i="5"/>
  <c r="B69" i="5"/>
  <c r="K17" i="15" l="1"/>
  <c r="K18" i="15"/>
  <c r="K19" i="15"/>
  <c r="K29" i="15"/>
  <c r="K30" i="15"/>
  <c r="K31" i="15"/>
  <c r="K41" i="15"/>
  <c r="K42" i="15"/>
  <c r="K43" i="15"/>
  <c r="K53" i="15"/>
  <c r="K54" i="15"/>
  <c r="K55" i="15"/>
  <c r="J44" i="15"/>
  <c r="J45" i="15"/>
  <c r="J46" i="15"/>
  <c r="J18" i="15"/>
  <c r="J19" i="15"/>
  <c r="J20" i="15"/>
  <c r="J30" i="15"/>
  <c r="J31" i="15"/>
  <c r="J32" i="15"/>
  <c r="J15" i="15"/>
  <c r="I8" i="15"/>
  <c r="K8" i="15" s="1"/>
  <c r="I9" i="15"/>
  <c r="K9" i="15" s="1"/>
  <c r="I10" i="15"/>
  <c r="K10" i="15" s="1"/>
  <c r="I11" i="15"/>
  <c r="K11" i="15" s="1"/>
  <c r="I12" i="15"/>
  <c r="K12" i="15" s="1"/>
  <c r="I13" i="15"/>
  <c r="K13" i="15" s="1"/>
  <c r="I14" i="15"/>
  <c r="K14" i="15" s="1"/>
  <c r="I15" i="15"/>
  <c r="K15" i="15" s="1"/>
  <c r="I16" i="15"/>
  <c r="K16" i="15" s="1"/>
  <c r="I17" i="15"/>
  <c r="I18" i="15"/>
  <c r="I19" i="15"/>
  <c r="I20" i="15"/>
  <c r="K20" i="15" s="1"/>
  <c r="I21" i="15"/>
  <c r="K21" i="15" s="1"/>
  <c r="I22" i="15"/>
  <c r="K22" i="15" s="1"/>
  <c r="I23" i="15"/>
  <c r="K23" i="15" s="1"/>
  <c r="I24" i="15"/>
  <c r="K24" i="15" s="1"/>
  <c r="I25" i="15"/>
  <c r="K25" i="15" s="1"/>
  <c r="I26" i="15"/>
  <c r="K26" i="15" s="1"/>
  <c r="I27" i="15"/>
  <c r="K27" i="15" s="1"/>
  <c r="I28" i="15"/>
  <c r="K28" i="15" s="1"/>
  <c r="I29" i="15"/>
  <c r="I30" i="15"/>
  <c r="I31" i="15"/>
  <c r="I32" i="15"/>
  <c r="K32" i="15" s="1"/>
  <c r="I33" i="15"/>
  <c r="K33" i="15" s="1"/>
  <c r="I34" i="15"/>
  <c r="K34" i="15" s="1"/>
  <c r="I35" i="15"/>
  <c r="K35" i="15" s="1"/>
  <c r="I36" i="15"/>
  <c r="K36" i="15" s="1"/>
  <c r="I37" i="15"/>
  <c r="K37" i="15" s="1"/>
  <c r="I38" i="15"/>
  <c r="K38" i="15" s="1"/>
  <c r="I39" i="15"/>
  <c r="K39" i="15" s="1"/>
  <c r="I40" i="15"/>
  <c r="K40" i="15" s="1"/>
  <c r="I41" i="15"/>
  <c r="I42" i="15"/>
  <c r="I43" i="15"/>
  <c r="I44" i="15"/>
  <c r="K44" i="15" s="1"/>
  <c r="I45" i="15"/>
  <c r="K45" i="15" s="1"/>
  <c r="I46" i="15"/>
  <c r="K46" i="15" s="1"/>
  <c r="I47" i="15"/>
  <c r="K47" i="15" s="1"/>
  <c r="I48" i="15"/>
  <c r="K48" i="15" s="1"/>
  <c r="I49" i="15"/>
  <c r="K49" i="15" s="1"/>
  <c r="I50" i="15"/>
  <c r="K50" i="15" s="1"/>
  <c r="I51" i="15"/>
  <c r="K51" i="15" s="1"/>
  <c r="I52" i="15"/>
  <c r="K52" i="15" s="1"/>
  <c r="I53" i="15"/>
  <c r="I54" i="15"/>
  <c r="K7" i="15"/>
  <c r="H55" i="15"/>
  <c r="G55" i="15"/>
  <c r="I55" i="15" s="1"/>
  <c r="E8" i="15"/>
  <c r="J8" i="15" s="1"/>
  <c r="E9" i="15"/>
  <c r="J9" i="15" s="1"/>
  <c r="E10" i="15"/>
  <c r="J10" i="15" s="1"/>
  <c r="E11" i="15"/>
  <c r="J11" i="15" s="1"/>
  <c r="E12" i="15"/>
  <c r="J12" i="15" s="1"/>
  <c r="E13" i="15"/>
  <c r="J13" i="15" s="1"/>
  <c r="E14" i="15"/>
  <c r="J14" i="15" s="1"/>
  <c r="E15" i="15"/>
  <c r="E16" i="15"/>
  <c r="J16" i="15" s="1"/>
  <c r="E17" i="15"/>
  <c r="J17" i="15" s="1"/>
  <c r="E18" i="15"/>
  <c r="E19" i="15"/>
  <c r="E20" i="15"/>
  <c r="E21" i="15"/>
  <c r="J21" i="15" s="1"/>
  <c r="E22" i="15"/>
  <c r="J22" i="15" s="1"/>
  <c r="E23" i="15"/>
  <c r="J23" i="15" s="1"/>
  <c r="E24" i="15"/>
  <c r="J24" i="15" s="1"/>
  <c r="E25" i="15"/>
  <c r="J25" i="15" s="1"/>
  <c r="E26" i="15"/>
  <c r="J26" i="15" s="1"/>
  <c r="E27" i="15"/>
  <c r="J27" i="15" s="1"/>
  <c r="E28" i="15"/>
  <c r="J28" i="15" s="1"/>
  <c r="E29" i="15"/>
  <c r="J29" i="15" s="1"/>
  <c r="E30" i="15"/>
  <c r="E31" i="15"/>
  <c r="E32" i="15"/>
  <c r="E33" i="15"/>
  <c r="J33" i="15" s="1"/>
  <c r="E34" i="15"/>
  <c r="J34" i="15" s="1"/>
  <c r="E35" i="15"/>
  <c r="J35" i="15" s="1"/>
  <c r="E36" i="15"/>
  <c r="J36" i="15" s="1"/>
  <c r="E37" i="15"/>
  <c r="J37" i="15" s="1"/>
  <c r="E38" i="15"/>
  <c r="J38" i="15" s="1"/>
  <c r="E39" i="15"/>
  <c r="J39" i="15" s="1"/>
  <c r="E40" i="15"/>
  <c r="J40" i="15" s="1"/>
  <c r="E41" i="15"/>
  <c r="J41" i="15" s="1"/>
  <c r="E42" i="15"/>
  <c r="J42" i="15" s="1"/>
  <c r="E43" i="15"/>
  <c r="J43" i="15" s="1"/>
  <c r="E44" i="15"/>
  <c r="E45" i="15"/>
  <c r="E46" i="15"/>
  <c r="E47" i="15"/>
  <c r="J47" i="15" s="1"/>
  <c r="E48" i="15"/>
  <c r="J48" i="15" s="1"/>
  <c r="E49" i="15"/>
  <c r="J49" i="15" s="1"/>
  <c r="E50" i="15"/>
  <c r="J50" i="15" s="1"/>
  <c r="E51" i="15"/>
  <c r="J51" i="15" s="1"/>
  <c r="E52" i="15"/>
  <c r="J52" i="15" s="1"/>
  <c r="E53" i="15"/>
  <c r="J53" i="15" s="1"/>
  <c r="E54" i="15"/>
  <c r="J54" i="15" s="1"/>
  <c r="J7" i="15"/>
  <c r="D55" i="15"/>
  <c r="C55" i="15"/>
  <c r="I7" i="24"/>
  <c r="H7" i="24"/>
  <c r="E9" i="24"/>
  <c r="F9" i="24"/>
  <c r="G9" i="24"/>
  <c r="I9" i="24" s="1"/>
  <c r="G8" i="24"/>
  <c r="I8" i="24" s="1"/>
  <c r="G7" i="24"/>
  <c r="D7" i="24"/>
  <c r="D9" i="24" s="1"/>
  <c r="D8" i="24"/>
  <c r="H8" i="24" s="1"/>
  <c r="C9" i="24"/>
  <c r="B9" i="24"/>
  <c r="J9" i="12"/>
  <c r="I9" i="12"/>
  <c r="H9" i="12"/>
  <c r="G9" i="12"/>
  <c r="F9" i="12"/>
  <c r="N10" i="3"/>
  <c r="J10" i="3"/>
  <c r="I10" i="3"/>
  <c r="F10" i="3"/>
  <c r="J12" i="2"/>
  <c r="I12" i="2"/>
  <c r="H12" i="2"/>
  <c r="G12" i="2"/>
  <c r="F12" i="2"/>
  <c r="K9" i="2"/>
  <c r="K10" i="2"/>
  <c r="K11" i="2"/>
  <c r="K8" i="2"/>
  <c r="J9" i="2"/>
  <c r="J10" i="2"/>
  <c r="J11" i="2"/>
  <c r="J8" i="2"/>
  <c r="M54" i="1"/>
  <c r="L54" i="1"/>
  <c r="K54" i="1"/>
  <c r="H54" i="1"/>
  <c r="F54" i="1"/>
  <c r="D54" i="1"/>
  <c r="C5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10" i="1"/>
  <c r="J55" i="15" l="1"/>
  <c r="H9" i="24"/>
  <c r="K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<sst xmlns="http://schemas.openxmlformats.org/spreadsheetml/2006/main" count="469" uniqueCount="175">
  <si>
    <t>صندوق سرمایه گذاری رویش همراه سرمایه</t>
  </si>
  <si>
    <t xml:space="preserve"> صندوق سرمایه گذاری رویش همراه سرمایه</t>
  </si>
  <si>
    <t xml:space="preserve">صورت وضعیت پرتفوی </t>
  </si>
  <si>
    <t>برای ماه منتهی به 1404/09/30</t>
  </si>
  <si>
    <t>1- سرمایه گذاری ها</t>
  </si>
  <si>
    <t>1-1-سرمایه‌گذاری در سهام و حق تقدم سهام وصندوق‌های سرمایه‌گذاری</t>
  </si>
  <si>
    <t>1404/09/01</t>
  </si>
  <si>
    <t>تغییرات طی دوره</t>
  </si>
  <si>
    <t>1404/09/30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</si>
  <si>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</si>
  <si>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</si>
  <si>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</si>
  <si>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</si>
  <si>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</si>
  <si>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</si>
  <si>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</si>
  <si>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</si>
  <si>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</si>
  <si>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</si>
  <si>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پتروشیمی نوری (نوری)</t>
  </si>
  <si>
    <t>آلومینای ایران (آلومینا)</t>
  </si>
  <si>
    <t>فولادخراسان (فخاس)</t>
  </si>
  <si>
    <t>سر. غدیر (وغدیر)</t>
  </si>
  <si>
    <t>پالایش نفت اصفهان (شپنا)</t>
  </si>
  <si>
    <t>سر. سپه (وسپه)</t>
  </si>
  <si>
    <t>پست بانک ایران (وپست)</t>
  </si>
  <si>
    <t>گسترش نفت و گاز پارسیان (پارسان)</t>
  </si>
  <si>
    <t>فولاد مبارکه اصفهان (فولاد)</t>
  </si>
  <si>
    <t>صنایع شیمیایی ایران (شیران)</t>
  </si>
  <si>
    <t>کویر تایر (پکویر)</t>
  </si>
  <si>
    <t>چادرملو (کچاد)</t>
  </si>
  <si>
    <t>بانک ملت (وبملت)</t>
  </si>
  <si>
    <t>گروه مپنا (رمپنا)</t>
  </si>
  <si>
    <t>پالایش نفت بندر عباس (شبندر)</t>
  </si>
  <si>
    <t>ملی صنایع مس ایران (فملی)</t>
  </si>
  <si>
    <t>صنایع پتروشیمی خلیج فارس (فارس)</t>
  </si>
  <si>
    <t>لنت ترمز (خلنت)</t>
  </si>
  <si>
    <t>مولد نیروگاهی تجارت فارس (بمولد)</t>
  </si>
  <si>
    <t>سر. صندوق بازنشستگی (وصندوق)</t>
  </si>
  <si>
    <t>سر. گروه توسعه ملی (وبانک)</t>
  </si>
  <si>
    <t>پتروشیمی شیراز (شیراز)</t>
  </si>
  <si>
    <t>سر. توسعه معادن و فلزات (ومعادن)</t>
  </si>
  <si>
    <t>گروه بهمن (خبهمن)</t>
  </si>
  <si>
    <t>مبین انرژی خلیج فارس (مبین)</t>
  </si>
  <si>
    <t>سیمان آبیک (سآبیک)</t>
  </si>
  <si>
    <t>سیمان فارس و خوزستان (سفارس)</t>
  </si>
  <si>
    <t>ارتباطات سیار (همراه)</t>
  </si>
  <si>
    <t>نفت ایرانول (شرانل)</t>
  </si>
  <si>
    <t>نفت بهران (شبهرن)</t>
  </si>
  <si>
    <t>مس باهنر (فباهنر)</t>
  </si>
  <si>
    <t>سر. نفت و گاز تامین (تاپیکو)</t>
  </si>
  <si>
    <t>همکاران سیستم (سیستم)</t>
  </si>
  <si>
    <t>نیروگاهی جهرم (بجهرم)</t>
  </si>
  <si>
    <t>سر. صدر تامین (تاصیکو)</t>
  </si>
  <si>
    <t>تامین سرمایه امین (امین)</t>
  </si>
  <si>
    <t>داروسازی دانا (ددانا)</t>
  </si>
  <si>
    <t>صنایع شیمیایی کیمیاگران امروز (شکام)</t>
  </si>
  <si>
    <t>تامین سرمایه خلیج فارس (تفارس)</t>
  </si>
  <si>
    <t>بین المللی توسعه صنایع و معادن غدیر (وکغدیر)</t>
  </si>
  <si>
    <t>نیان الکترونیک (نیان)</t>
  </si>
  <si>
    <t>نشاسته و گلوکز آردینه (آردینه)</t>
  </si>
  <si>
    <t>آترا زیست آرای (داترا)</t>
  </si>
  <si>
    <t>کیمیا کالای رازی (کیمازی)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</si>
  <si>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</si>
  <si>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</si>
  <si>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</si>
  <si>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</si>
  <si>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</si>
  <si>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</si>
  <si>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</si>
  <si>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</si>
  <si>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</si>
  <si>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</si>
  <si>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</si>
  <si>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</si>
  <si>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</si>
  <si>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</si>
  <si>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 خزانه-م1-س.قوا03-060615 (اخزا301)</t>
  </si>
  <si>
    <t>بلی</t>
  </si>
  <si>
    <t>1403/11/27</t>
  </si>
  <si>
    <t>1406/06/15</t>
  </si>
  <si>
    <t>نرخ سود علی الحساب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</si>
  <si>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</si>
  <si>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</si>
  <si>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</si>
  <si>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</si>
  <si>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</si>
  <si>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</si>
  <si>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</si>
  <si>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</si>
  <si>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</si>
  <si>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 xml:space="preserve">پارسیان 40109885570600 </t>
  </si>
  <si>
    <t>40109885570600</t>
  </si>
  <si>
    <t>سپرده سرمایه‌گذاری</t>
  </si>
  <si>
    <t>-</t>
  </si>
  <si>
    <t>پارسیان 20101410664603</t>
  </si>
  <si>
    <t>20101410664603</t>
  </si>
  <si>
    <t>جاری</t>
  </si>
  <si>
    <t>پارسیان 40109769147601</t>
  </si>
  <si>
    <t>40109769147601</t>
  </si>
  <si>
    <t>پارسیان 30102659466608</t>
  </si>
  <si>
    <t>30102659466608</t>
  </si>
  <si>
    <t xml:space="preserve"> </t>
  </si>
  <si>
    <t xml:space="preserve">صورت وضعیت درآمدها </t>
  </si>
  <si>
    <t>برای ماه منتهی به  1404/09/30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</si>
  <si>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</si>
  <si>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</si>
  <si>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</si>
  <si>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</si>
  <si>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</si>
  <si>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</si>
  <si>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</si>
  <si>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</si>
  <si>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</si>
  <si>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</si>
  <si>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</si>
  <si>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</si>
  <si>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</si>
  <si>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</si>
  <si>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</si>
  <si>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از 1404/09/01 تا  1404/09/30</t>
  </si>
  <si>
    <t>از ابتدای سال مالی تا 1404/09/30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</si>
  <si>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</si>
  <si>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</si>
  <si>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</si>
  <si>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</si>
  <si>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</si>
  <si>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</si>
  <si>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</si>
  <si>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1404/07/30</t>
  </si>
  <si>
    <t xml:space="preserve">درآمد سود 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</si>
  <si>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</si>
  <si>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</si>
  <si>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</si>
  <si>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</si>
  <si>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</si>
  <si>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</si>
  <si>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پویا زرکان آق دره (فزر)</t>
  </si>
  <si>
    <t>گروه مالی مهرگان تامین پارس (مهرگان)</t>
  </si>
  <si>
    <t>سر. مس سرچشمه (سرچشمه)</t>
  </si>
  <si>
    <t>دارویی و نهاده های زاگرس دارو (دزاگرس)</t>
  </si>
  <si>
    <t>سر. دارویی تامین (تیپیکو)</t>
  </si>
  <si>
    <t>گسترش سوخت سبز زاگرس (شگستر)</t>
  </si>
  <si>
    <t>پارس مینو (غپینو)</t>
  </si>
  <si>
    <t>انتقال داده های آسیاتک (اسیاتک)</t>
  </si>
  <si>
    <t>سایپا (خساپا)</t>
  </si>
  <si>
    <t>سیمان شاهرود (سرود)</t>
  </si>
  <si>
    <t>کاشی حافظ (کحافظ)</t>
  </si>
  <si>
    <t>سر. تامین اجتماعی (شستا)</t>
  </si>
  <si>
    <t>بورس کالای ایران (کالا)</t>
  </si>
  <si>
    <t>ایران خودرو (خودرو)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</si>
  <si>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</si>
  <si>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</si>
  <si>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</si>
  <si>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</si>
  <si>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</si>
  <si>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</si>
  <si>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</si>
  <si>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</si>
  <si>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</si>
  <si>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</si>
  <si>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</si>
  <si>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</si>
  <si>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</si>
  <si>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</si>
  <si>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</si>
  <si>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</si>
  <si>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2.20</t>
  </si>
  <si>
    <t>6.62</t>
  </si>
  <si>
    <t>2.28</t>
  </si>
  <si>
    <t>11.54</t>
  </si>
  <si>
    <t>4-2-سایر درآمدها:</t>
  </si>
  <si>
    <t>تعدیل کارمزد کارگزاری</t>
  </si>
  <si>
    <t>جمع دارایی‌ها</t>
  </si>
  <si>
    <t>درصد به کل دارایی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</si>
</sst>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31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3"/>
      <color rgb="FF0062AC"/>
      <name val="B Nazanin"/>
      <charset val="178"/>
    </font>
    <font>
      <b/>
      <sz val="11"/>
      <name val="B Nazanin"/>
      <charset val="178"/>
    </font>
    <font>
      <b/>
      <sz val="11"/>
      <name val="B Nazanin"/>
      <family val="2"/>
      <charset val="178"/>
    </font>
    <font>
      <b/>
      <sz val="12"/>
      <color rgb="FF0062AC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rgb="FF0062AC"/>
      <name val="B Nazanin"/>
      <charset val="178"/>
      <scheme val="minor"/>
    </font>
    <font>
      <b/>
      <sz val="11"/>
      <color rgb="FF000000"/>
      <name val="B Nazanin"/>
      <charset val="178"/>
      <scheme val="minor"/>
    </font>
    <font>
      <b/>
      <sz val="11"/>
      <name val="B Nazanin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164" fontId="15" fillId="0" borderId="0" xfId="0" applyNumberFormat="1" applyFont="1" applyAlignment="1">
      <alignment horizontal="center" vertical="center" readingOrder="2"/>
    </xf>
    <xf numFmtId="165" fontId="1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readingOrder="1"/>
    </xf>
    <xf numFmtId="49" fontId="15" fillId="0" borderId="0" xfId="0" applyNumberFormat="1" applyFont="1" applyAlignment="1">
      <alignment horizontal="right" vertical="center" readingOrder="2"/>
    </xf>
    <xf numFmtId="165" fontId="17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1"/>
    </xf>
    <xf numFmtId="165" fontId="16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0" fontId="22" fillId="3" borderId="8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22" fillId="3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readingOrder="2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22" fillId="0" borderId="0" xfId="0" applyFont="1" applyAlignment="1">
      <alignment horizontal="right" vertical="center"/>
    </xf>
    <xf numFmtId="3" fontId="22" fillId="3" borderId="2" xfId="0" applyNumberFormat="1" applyFont="1" applyFill="1" applyBorder="1" applyAlignment="1">
      <alignment horizontal="right" vertical="center"/>
    </xf>
    <xf numFmtId="9" fontId="22" fillId="3" borderId="2" xfId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4" fontId="13" fillId="0" borderId="1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3" borderId="8" xfId="0" applyFont="1" applyFill="1" applyBorder="1" applyAlignment="1">
      <alignment horizontal="right" vertical="center"/>
    </xf>
    <xf numFmtId="164" fontId="22" fillId="3" borderId="8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right" vertical="center"/>
    </xf>
    <xf numFmtId="164" fontId="23" fillId="2" borderId="10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164" fontId="23" fillId="0" borderId="13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3" borderId="2" xfId="0" applyFont="1" applyFill="1" applyBorder="1" applyAlignment="1">
      <alignment horizontal="right" vertical="center"/>
    </xf>
    <xf numFmtId="164" fontId="23" fillId="3" borderId="2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3" fontId="0" fillId="0" borderId="0" xfId="0" applyNumberFormat="1"/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readingOrder="2"/>
    </xf>
    <xf numFmtId="0" fontId="29" fillId="0" borderId="3" xfId="0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/>
    </xf>
    <xf numFmtId="164" fontId="30" fillId="0" borderId="0" xfId="0" applyNumberFormat="1" applyFont="1" applyAlignment="1">
      <alignment horizontal="center" vertical="center"/>
    </xf>
    <xf numFmtId="10" fontId="30" fillId="0" borderId="0" xfId="1" applyNumberFormat="1" applyFont="1" applyAlignment="1">
      <alignment horizontal="center" vertical="center"/>
    </xf>
    <xf numFmtId="0" fontId="30" fillId="3" borderId="8" xfId="0" applyFont="1" applyFill="1" applyBorder="1" applyAlignment="1">
      <alignment horizontal="right" vertical="center"/>
    </xf>
    <xf numFmtId="164" fontId="30" fillId="3" borderId="8" xfId="0" applyNumberFormat="1" applyFont="1" applyFill="1" applyBorder="1" applyAlignment="1">
      <alignment horizontal="center" vertical="center"/>
    </xf>
    <xf numFmtId="9" fontId="30" fillId="3" borderId="8" xfId="1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right" vertical="center" readingOrder="2"/>
    </xf>
    <xf numFmtId="165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30" fillId="5" borderId="0" xfId="0" applyFont="1" applyFill="1" applyAlignment="1">
      <alignment horizontal="center" vertical="center"/>
    </xf>
    <xf numFmtId="164" fontId="30" fillId="5" borderId="0" xfId="0" applyNumberFormat="1" applyFont="1" applyFill="1" applyAlignment="1">
      <alignment horizontal="center" vertical="center"/>
    </xf>
    <xf numFmtId="10" fontId="30" fillId="5" borderId="0" xfId="1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164" fontId="30" fillId="4" borderId="0" xfId="0" applyNumberFormat="1" applyFont="1" applyFill="1" applyAlignment="1">
      <alignment horizontal="center" vertical="center"/>
    </xf>
    <xf numFmtId="10" fontId="30" fillId="4" borderId="0" xfId="1" applyNumberFormat="1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right" vertical="center" readingOrder="2"/>
    </xf>
    <xf numFmtId="3" fontId="13" fillId="0" borderId="2" xfId="0" applyNumberFormat="1" applyFont="1" applyBorder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 readingOrder="2"/>
    </xf>
    <xf numFmtId="9" fontId="13" fillId="0" borderId="2" xfId="1" applyFont="1" applyBorder="1" applyAlignment="1">
      <alignment horizontal="center" vertical="center" readingOrder="2"/>
    </xf>
    <xf numFmtId="9" fontId="13" fillId="0" borderId="1" xfId="1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24" fillId="0" borderId="0" xfId="0" applyFont="1" applyAlignment="1">
      <alignment horizontal="right" vertical="center" readingOrder="2"/>
    </xf>
    <xf numFmtId="0" fontId="1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readingOrder="2"/>
    </xf>
    <xf numFmtId="0" fontId="27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readingOrder="2"/>
    </xf>
    <xf numFmtId="0" fontId="29" fillId="0" borderId="1" xfId="0" applyFont="1" applyBorder="1" applyAlignment="1">
      <alignment horizontal="center" vertical="center" readingOrder="2"/>
    </xf>
    <xf numFmtId="0" fontId="28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readingOrder="2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3" xfId="0" applyFont="1" applyBorder="1" applyAlignment="1">
      <alignment horizontal="center" vertical="center" readingOrder="2"/>
    </xf>
    <xf numFmtId="0" fontId="14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3"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right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533962</xdr:colOff>
      <xdr:row>46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3FEF8-049D-BE25-8154-1A105A9E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4494013" y="0"/>
          <a:ext cx="7115737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66675</xdr:rowOff>
    </xdr:from>
    <xdr:to>
      <xdr:col>10</xdr:col>
      <xdr:colOff>1038770</xdr:colOff>
      <xdr:row>3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04E59-D5A2-4E25-BE42-3059C7CF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075055" y="66675"/>
          <a:ext cx="1896020" cy="7864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8</xdr:col>
      <xdr:colOff>829220</xdr:colOff>
      <xdr:row>3</xdr:row>
      <xdr:rowOff>195902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528E2-7556-4426-B0F3-0EA2B634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265680" y="152400"/>
          <a:ext cx="1896020" cy="7864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1733550</xdr:colOff>
      <xdr:row>0</xdr:row>
      <xdr:rowOff>66675</xdr:rowOff>
    </xdr:from>
    <xdr:to>
      <xdr:col>5</xdr:col>
      <xdr:colOff>1676945</xdr:colOff>
      <xdr:row>3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37CD9-06B5-4198-BF99-CE9E6EA9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8351655" y="66675"/>
          <a:ext cx="1896020" cy="7864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525527</xdr:colOff>
      <xdr:row>0</xdr:row>
      <xdr:rowOff>28575</xdr:rowOff>
    </xdr:from>
    <xdr:to>
      <xdr:col>2</xdr:col>
      <xdr:colOff>1972220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F94C0-2EF6-4C6E-BD41-A52D5ECE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85180" y="28575"/>
          <a:ext cx="1446693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95250</xdr:rowOff>
    </xdr:from>
    <xdr:to>
      <xdr:col>12</xdr:col>
      <xdr:colOff>1086395</xdr:colOff>
      <xdr:row>3</xdr:row>
      <xdr:rowOff>138752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8E406-7282-9310-6104-D130675F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360680" y="95250"/>
          <a:ext cx="1896020" cy="786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200025</xdr:colOff>
      <xdr:row>0</xdr:row>
      <xdr:rowOff>133350</xdr:rowOff>
    </xdr:from>
    <xdr:to>
      <xdr:col>18</xdr:col>
      <xdr:colOff>1076870</xdr:colOff>
      <xdr:row>3</xdr:row>
      <xdr:rowOff>119702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7407AF-2F57-4FEB-AB3A-B38C621DB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0283980" y="133350"/>
          <a:ext cx="1896020" cy="786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278561</xdr:colOff>
      <xdr:row>0</xdr:row>
      <xdr:rowOff>62901</xdr:rowOff>
    </xdr:from>
    <xdr:to>
      <xdr:col>4</xdr:col>
      <xdr:colOff>1123237</xdr:colOff>
      <xdr:row>3</xdr:row>
      <xdr:rowOff>94542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C0C18-5EEB-477D-A2BB-8D943D34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710018" y="62901"/>
          <a:ext cx="1896020" cy="7864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19050</xdr:rowOff>
    </xdr:from>
    <xdr:to>
      <xdr:col>9</xdr:col>
      <xdr:colOff>972095</xdr:colOff>
      <xdr:row>3</xdr:row>
      <xdr:rowOff>5402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5A241-0A6D-41CD-BA84-F5DB1F6C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684655" y="19050"/>
          <a:ext cx="1896020" cy="7864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997429</xdr:colOff>
      <xdr:row>0</xdr:row>
      <xdr:rowOff>44930</xdr:rowOff>
    </xdr:from>
    <xdr:to>
      <xdr:col>9</xdr:col>
      <xdr:colOff>1033378</xdr:colOff>
      <xdr:row>3</xdr:row>
      <xdr:rowOff>76571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28F21-370D-4031-A025-9D781DDE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824287" y="44930"/>
          <a:ext cx="1896020" cy="7864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876510</xdr:colOff>
      <xdr:row>0</xdr:row>
      <xdr:rowOff>53915</xdr:rowOff>
    </xdr:from>
    <xdr:to>
      <xdr:col>6</xdr:col>
      <xdr:colOff>925549</xdr:colOff>
      <xdr:row>3</xdr:row>
      <xdr:rowOff>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5138D-DB04-40A7-BD56-A6FE0544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9848673" y="53915"/>
          <a:ext cx="1711421" cy="709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123825</xdr:rowOff>
    </xdr:from>
    <xdr:to>
      <xdr:col>8</xdr:col>
      <xdr:colOff>1429295</xdr:colOff>
      <xdr:row>3</xdr:row>
      <xdr:rowOff>167327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C9A93-ECC3-4E00-B320-C0B57F3F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303780" y="123825"/>
          <a:ext cx="1896020" cy="7864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0</xdr:row>
      <xdr:rowOff>180975</xdr:rowOff>
    </xdr:from>
    <xdr:to>
      <xdr:col>8</xdr:col>
      <xdr:colOff>1583852</xdr:colOff>
      <xdr:row>3</xdr:row>
      <xdr:rowOff>224477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164C5-1858-4256-9D77-504BE73C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475230" y="180975"/>
          <a:ext cx="1896020" cy="78645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54" headerRowCount="0">
  <tableColumns count="13">
    <tableColumn id="1" xr3:uid="{00000000-0010-0000-0000-000001000000}" name="پتروشیمی نوری (نوری)"/>
    <tableColumn id="2" xr3:uid="{00000000-0010-0000-0000-000002000000}" name="405051"/>
    <tableColumn id="3" xr3:uid="{00000000-0010-0000-0000-000003000000}" name="15035407233.0000"/>
    <tableColumn id="4" xr3:uid="{00000000-0010-0000-0000-000004000000}" name="16748004561.0000"/>
    <tableColumn id="5" xr3:uid="{00000000-0010-0000-0000-000005000000}" name="0"/>
    <tableColumn id="6" xr3:uid="{00000000-0010-0000-0000-000006000000}" name="Column6"/>
    <tableColumn id="7" xr3:uid="{00000000-0010-0000-0000-000007000000}" name="205051"/>
    <tableColumn id="8" xr3:uid="{00000000-0010-0000-0000-000008000000}" name="9855161631.0000"/>
    <tableColumn id="9" xr3:uid="{00000000-0010-0000-0000-000009000000}" name="200000"/>
    <tableColumn id="10" xr3:uid="{00000000-0010-0000-0000-00000A000000}" name="51340.0000"/>
    <tableColumn id="11" xr3:uid="{00000000-0010-0000-0000-00000B000000}" name="7423957592.0000"/>
    <tableColumn id="12" xr3:uid="{00000000-0010-0000-0000-00000C000000}" name="10188628360.0000"/>
    <tableColumn id="13" xr3:uid="{00000000-0010-0000-0000-00000D000000}" name="1.74">
      <calculatedColumnFormula>Table1[[#This Row],[10188628360.0000]]/$O$9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9:I10" headerRowCount="0" tableBorderDxfId="0">
  <tableColumns count="9">
    <tableColumn id="1" xr3:uid="{00000000-0010-0000-0D00-000001000000}" name="اسناد خزانه-م1-س.قوا03-060615 (اخزا301)"/>
    <tableColumn id="2" xr3:uid="{00000000-0010-0000-0D00-000002000000}" name="0"/>
    <tableColumn id="3" xr3:uid="{00000000-0010-0000-0D00-000003000000}" name="-967085062.0000"/>
    <tableColumn id="4" xr3:uid="{00000000-0010-0000-0D00-000004000000}" name="903385103.0000"/>
    <tableColumn id="5" xr3:uid="{00000000-0010-0000-0D00-000005000000}" name="-63699959.0000"/>
    <tableColumn id="6" xr3:uid="{00000000-0010-0000-0D00-000006000000}" name="Column6"/>
    <tableColumn id="7" xr3:uid="{00000000-0010-0000-0D00-000007000000}" name="Column7"/>
    <tableColumn id="8" xr3:uid="{00000000-0010-0000-0D00-000008000000}" name="Column8"/>
    <tableColumn id="9" xr3:uid="{00000000-0010-0000-0D00-000009000000}" name="Column9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8:F10" headerRowCount="0">
  <tableColumns count="6">
    <tableColumn id="1" xr3:uid="{00000000-0010-0000-0F00-000001000000}" name="پارسیان 40109769147601"/>
    <tableColumn id="2" xr3:uid="{00000000-0010-0000-0F00-000002000000}" name="40109769147601"/>
    <tableColumn id="3" xr3:uid="{00000000-0010-0000-0F00-000003000000}" name="320671233.0000"/>
    <tableColumn id="4" xr3:uid="{00000000-0010-0000-0F00-000004000000}" name="2.20"/>
    <tableColumn id="5" xr3:uid="{00000000-0010-0000-0F00-000005000000}" name="962177206.0000"/>
    <tableColumn id="6" xr3:uid="{00000000-0010-0000-0F00-000006000000}" name="6.6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10" headerRowCount="0">
  <tableColumns count="3">
    <tableColumn id="1" xr3:uid="{00000000-0010-0000-1000-000001000000}" name="سایر درآمدها"/>
    <tableColumn id="2" xr3:uid="{00000000-0010-0000-1000-000002000000}" name="26607697.0000"/>
    <tableColumn id="3" xr3:uid="{00000000-0010-0000-1000-000003000000}" name="180233177.000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10" headerRowCount="0" tableBorderDxfId="42">
  <tableColumns count="19">
    <tableColumn id="1" xr3:uid="{00000000-0010-0000-0200-000001000000}" name="اسناد خزانه-م1-س.قوا03-060615 (اخزا301)"/>
    <tableColumn id="2" xr3:uid="{00000000-0010-0000-0200-000002000000}" name="بلی"/>
    <tableColumn id="3" xr3:uid="{00000000-0010-0000-0200-000003000000}" name="Column3"/>
    <tableColumn id="4" xr3:uid="{00000000-0010-0000-0200-000004000000}" name="1403/11/27"/>
    <tableColumn id="5" xr3:uid="{00000000-0010-0000-0200-000005000000}" name="1406/06/15"/>
    <tableColumn id="6" xr3:uid="{00000000-0010-0000-0200-000006000000}" name="1000000.0000"/>
    <tableColumn id="7" xr3:uid="{00000000-0010-0000-0200-000007000000}" name="0.00000000000000"/>
    <tableColumn id="8" xr3:uid="{00000000-0010-0000-0200-000008000000}" name="54422"/>
    <tableColumn id="9" xr3:uid="{00000000-0010-0000-0200-000009000000}" name="29981789518.0000"/>
    <tableColumn id="10" xr3:uid="{00000000-0010-0000-0200-00000A000000}" name="31004216507.0000"/>
    <tableColumn id="11" xr3:uid="{00000000-0010-0000-0200-00000B000000}" name="0"/>
    <tableColumn id="12" xr3:uid="{00000000-0010-0000-0200-00000C000000}" name="0.0000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  <tableColumn id="18" xr3:uid="{00000000-0010-0000-0200-000012000000}" name="Column18"/>
    <tableColumn id="19" xr3:uid="{00000000-0010-0000-0200-000013000000}" name="0.0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E11" headerRowCount="0" tableBorderDxfId="30">
  <tableColumns count="5">
    <tableColumn id="1" xr3:uid="{00000000-0010-0000-0700-000001000000}" name="درآمد حاصل از سرمایه­گذاری در سهام و حق تقدم سهام" dataDxfId="29"/>
    <tableColumn id="2" xr3:uid="{00000000-0010-0000-0700-000002000000}" name="1-2" dataDxfId="28"/>
    <tableColumn id="3" xr3:uid="{00000000-0010-0000-0700-000003000000}" name="156623473092.0000" dataDxfId="27"/>
    <tableColumn id="4" xr3:uid="{00000000-0010-0000-0700-000004000000}" name="97.48" dataDxfId="26" dataCellStyle="Percent"/>
    <tableColumn id="5" xr3:uid="{00000000-0010-0000-0700-000005000000}" name="26.68" dataDxfId="25" dataCellStyle="Percent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J12" headerRowCount="0" dataDxfId="41">
  <tableColumns count="10">
    <tableColumn id="1" xr3:uid="{00000000-0010-0000-0600-000001000000}" name="پارسیان 40109885570600 " dataDxfId="40"/>
    <tableColumn id="2" xr3:uid="{00000000-0010-0000-0600-000002000000}" name="40109885570600" dataDxfId="39"/>
    <tableColumn id="3" xr3:uid="{00000000-0010-0000-0600-000003000000}" name="سپرده سرمایه‌گذاری" dataDxfId="38"/>
    <tableColumn id="4" xr3:uid="{00000000-0010-0000-0600-000004000000}" name="-" dataDxfId="37"/>
    <tableColumn id="5" xr3:uid="{00000000-0010-0000-0600-000005000000}" name="Column5" dataDxfId="36"/>
    <tableColumn id="6" xr3:uid="{00000000-0010-0000-0600-000006000000}" name="18500000000.0000" dataDxfId="35"/>
    <tableColumn id="7" xr3:uid="{00000000-0010-0000-0600-000007000000}" name="0.0000" dataDxfId="34"/>
    <tableColumn id="8" xr3:uid="{00000000-0010-0000-0600-000008000000}" name="6250000000.0000" dataDxfId="33"/>
    <tableColumn id="9" xr3:uid="{00000000-0010-0000-0600-000009000000}" name="12250000000.0000" dataDxfId="32"/>
    <tableColumn id="10" xr3:uid="{00000000-0010-0000-0600-00000A000000}" name="2.09" dataDxfId="31" dataCellStyle="Percent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9" headerRowCount="0" tableBorderDxfId="24">
  <tableColumns count="10">
    <tableColumn id="1" xr3:uid="{00000000-0010-0000-0800-000001000000}" name="گروه مپنا (رمپنا)"/>
    <tableColumn id="2" xr3:uid="{00000000-0010-0000-0800-000002000000}" name="1404/07/20"/>
    <tableColumn id="3" xr3:uid="{00000000-0010-0000-0800-000003000000}" name="602800.0000"/>
    <tableColumn id="4" xr3:uid="{00000000-0010-0000-0800-000004000000}" name="620.0000"/>
    <tableColumn id="5" xr3:uid="{00000000-0010-0000-0800-000005000000}" name="0.0000"/>
    <tableColumn id="6" xr3:uid="{00000000-0010-0000-0800-000006000000}" name="7039493.0000"/>
    <tableColumn id="7" xr3:uid="{00000000-0010-0000-0800-000007000000}" name="Column7"/>
    <tableColumn id="8" xr3:uid="{00000000-0010-0000-0800-000008000000}" name="373736000.0000"/>
    <tableColumn id="9" xr3:uid="{00000000-0010-0000-0800-000009000000}" name="-12375364.0000"/>
    <tableColumn id="10" xr3:uid="{00000000-0010-0000-0800-00000A000000}" name="361360636.000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9" headerRowCount="0" tableBorderDxfId="23">
  <tableColumns count="7">
    <tableColumn id="1" xr3:uid="{00000000-0010-0000-0A00-000001000000}" name="پارسیان 40109769147601"/>
    <tableColumn id="2" xr3:uid="{00000000-0010-0000-0A00-000002000000}" name="320671233.0000"/>
    <tableColumn id="3" xr3:uid="{00000000-0010-0000-0A00-000003000000}" name="0.0000"/>
    <tableColumn id="4" xr3:uid="{00000000-0010-0000-0A00-000004000000}" name="Column4"/>
    <tableColumn id="5" xr3:uid="{00000000-0010-0000-0A00-000005000000}" name="962013699.0000"/>
    <tableColumn id="6" xr3:uid="{00000000-0010-0000-0A00-000006000000}" name="163507.0000"/>
    <tableColumn id="7" xr3:uid="{00000000-0010-0000-0A00-000007000000}" name="962177206.0000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55" headerRowCount="0">
  <tableColumns count="9">
    <tableColumn id="1" xr3:uid="{00000000-0010-0000-0B00-000001000000}" name="آلومینای ایران (آلومینا)"/>
    <tableColumn id="2" xr3:uid="{00000000-0010-0000-0B00-000002000000}" name="16774"/>
    <tableColumn id="3" xr3:uid="{00000000-0010-0000-0B00-000003000000}" name="2241775012.0000"/>
    <tableColumn id="4" xr3:uid="{00000000-0010-0000-0B00-000004000000}" name="-1852333773.0000"/>
    <tableColumn id="5" xr3:uid="{00000000-0010-0000-0B00-000005000000}" name="389441239.0000">
      <calculatedColumnFormula>Table12[[#This Row],[2241775012.0000]]+Table12[[#This Row],[-1852333773.0000]]</calculatedColumnFormula>
    </tableColumn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>
      <calculatedColumnFormula>Table12[[#This Row],[Column7]]+Table12[[#This Row],[Column8]]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50" headerRowCount="0" dataDxfId="22">
  <tableColumns count="9">
    <tableColumn id="1" xr3:uid="{00000000-0010-0000-0C00-000001000000}" name="پتروشیمی نوری (نوری)" dataDxfId="21"/>
    <tableColumn id="2" xr3:uid="{00000000-0010-0000-0C00-000002000000}" name="200000" dataDxfId="20"/>
    <tableColumn id="3" xr3:uid="{00000000-0010-0000-0C00-000003000000}" name="10188628360.0000" dataDxfId="19"/>
    <tableColumn id="4" xr3:uid="{00000000-0010-0000-0C00-000004000000}" name="-9136554920.0000" dataDxfId="18"/>
    <tableColumn id="5" xr3:uid="{00000000-0010-0000-0C00-000005000000}" name="1052073440.0000" dataDxfId="17"/>
    <tableColumn id="6" xr3:uid="{00000000-0010-0000-0C00-000006000000}" name="Column6" dataDxfId="16"/>
    <tableColumn id="7" xr3:uid="{00000000-0010-0000-0C00-000007000000}" name="Column7" dataDxfId="15"/>
    <tableColumn id="8" xr3:uid="{00000000-0010-0000-0C00-000008000000}" name="-7423957592.0000" dataDxfId="14"/>
    <tableColumn id="9" xr3:uid="{00000000-0010-0000-0C00-000009000000}" name="2764670768.0000" dataDxfId="13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69" headerRowCount="0" dataDxfId="12">
  <tableColumns count="11">
    <tableColumn id="1" xr3:uid="{00000000-0010-0000-0E00-000001000000}" name="پتروشیمی نوری (نوری)" dataDxfId="11"/>
    <tableColumn id="2" xr3:uid="{00000000-0010-0000-0E00-000002000000}" name="0" dataDxfId="10"/>
    <tableColumn id="3" xr3:uid="{00000000-0010-0000-0E00-000003000000}" name="1052073440.0000" dataDxfId="9"/>
    <tableColumn id="4" xr3:uid="{00000000-0010-0000-0E00-000004000000}" name="2243711990.0000" dataDxfId="8"/>
    <tableColumn id="5" xr3:uid="{00000000-0010-0000-0E00-000005000000}" name="3295785430.0000" dataDxfId="7">
      <calculatedColumnFormula>Table15[[#This Row],[0]]+Table15[[#This Row],[1052073440.0000]]+Table15[[#This Row],[2243711990.0000]]</calculatedColumnFormula>
    </tableColumn>
    <tableColumn id="6" xr3:uid="{00000000-0010-0000-0E00-000006000000}" name="3.51" dataDxfId="6" dataCellStyle="Percent"/>
    <tableColumn id="7" xr3:uid="{00000000-0010-0000-0E00-000007000000}" name="Column7" dataDxfId="5"/>
    <tableColumn id="8" xr3:uid="{00000000-0010-0000-0E00-000008000000}" name="2764670768.0000" dataDxfId="4"/>
    <tableColumn id="9" xr3:uid="{00000000-0010-0000-0E00-000009000000}" name="Column9" dataDxfId="3"/>
    <tableColumn id="10" xr3:uid="{00000000-0010-0000-0E00-00000A000000}" name="5008382758.0000" dataDxfId="2"/>
    <tableColumn id="11" xr3:uid="{00000000-0010-0000-0E00-00000B000000}" name="3.12" dataDxfId="1" dataCellStyle="Percent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rightToLeft="1" tabSelected="1" view="pageBreakPreview" zoomScale="60" zoomScaleNormal="100" workbookViewId="0">
      <selection activeCell="N2" sqref="N2"/>
    </sheetView>
  </sheetViews>
  <sheetFormatPr defaultColWidth="9" defaultRowHeight="18" x14ac:dyDescent="0.45"/>
  <cols>
    <col min="1" max="1" width="8.7109375" style="1" customWidth="1"/>
    <col min="2" max="16384" width="9" style="1"/>
  </cols>
  <sheetData>
    <row r="1" spans="1:17" x14ac:dyDescent="0.45">
      <c r="A1" s="1" t="e" vm="1">
        <v>#VALUE!</v>
      </c>
    </row>
    <row r="3" spans="1:17" ht="27.75" x14ac:dyDescent="0.65">
      <c r="D3" s="119"/>
      <c r="E3" s="120"/>
      <c r="F3" s="120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115"/>
      <c r="B15" s="116"/>
      <c r="C15" s="116"/>
      <c r="D15" s="116"/>
      <c r="E15" s="116"/>
      <c r="F15" s="116"/>
      <c r="G15" s="116"/>
      <c r="H15" s="116"/>
      <c r="I15" s="116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116"/>
      <c r="B16" s="116"/>
      <c r="C16" s="116"/>
      <c r="D16" s="116"/>
      <c r="E16" s="116"/>
      <c r="F16" s="116"/>
      <c r="G16" s="116"/>
      <c r="H16" s="116"/>
      <c r="I16" s="116"/>
    </row>
    <row r="17" spans="1:9" ht="15" customHeight="1" x14ac:dyDescent="0.45">
      <c r="A17" s="117"/>
      <c r="B17" s="118"/>
      <c r="C17" s="118"/>
      <c r="D17" s="118"/>
      <c r="E17" s="118"/>
      <c r="F17" s="118"/>
      <c r="G17" s="118"/>
      <c r="H17" s="118"/>
      <c r="I17" s="118"/>
    </row>
    <row r="18" spans="1:9" ht="15" customHeight="1" x14ac:dyDescent="0.45">
      <c r="A18" s="118"/>
      <c r="B18" s="118"/>
      <c r="C18" s="118"/>
      <c r="D18" s="118"/>
      <c r="E18" s="118"/>
      <c r="F18" s="118"/>
      <c r="G18" s="118"/>
      <c r="H18" s="118"/>
      <c r="I18" s="118"/>
    </row>
    <row r="19" spans="1:9" ht="15" customHeight="1" x14ac:dyDescent="0.45">
      <c r="A19" s="118"/>
      <c r="B19" s="118"/>
      <c r="C19" s="118"/>
      <c r="D19" s="118"/>
      <c r="E19" s="118"/>
      <c r="F19" s="118"/>
      <c r="G19" s="118"/>
      <c r="H19" s="118"/>
      <c r="I19" s="118"/>
    </row>
    <row r="20" spans="1:9" ht="15" customHeight="1" x14ac:dyDescent="0.45">
      <c r="A20" s="117"/>
      <c r="B20" s="118"/>
      <c r="C20" s="118"/>
      <c r="D20" s="118"/>
      <c r="E20" s="118"/>
      <c r="F20" s="118"/>
      <c r="G20" s="118"/>
      <c r="H20" s="118"/>
      <c r="I20" s="118"/>
    </row>
    <row r="21" spans="1:9" ht="15" customHeight="1" x14ac:dyDescent="0.45">
      <c r="A21" s="118"/>
      <c r="B21" s="118"/>
      <c r="C21" s="118"/>
      <c r="D21" s="118"/>
      <c r="E21" s="118"/>
      <c r="F21" s="118"/>
      <c r="G21" s="118"/>
      <c r="H21" s="118"/>
      <c r="I21" s="118"/>
    </row>
    <row r="22" spans="1:9" ht="15" customHeight="1" x14ac:dyDescent="0.45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9" ht="15" customHeight="1" x14ac:dyDescent="0.45">
      <c r="A23" s="118"/>
      <c r="B23" s="118"/>
      <c r="C23" s="118"/>
      <c r="D23" s="118"/>
      <c r="E23" s="118"/>
      <c r="F23" s="118"/>
      <c r="G23" s="118"/>
      <c r="H23" s="118"/>
      <c r="I23" s="118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113"/>
      <c r="G37" s="114"/>
      <c r="H37" s="114"/>
    </row>
    <row r="38" spans="6:8" x14ac:dyDescent="0.45">
      <c r="F38" s="114"/>
      <c r="G38" s="114"/>
      <c r="H38" s="114"/>
    </row>
    <row r="39" spans="6:8" x14ac:dyDescent="0.45">
      <c r="F39" s="114"/>
      <c r="G39" s="114"/>
      <c r="H39" s="114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5"/>
  <sheetViews>
    <sheetView rightToLeft="1" view="pageBreakPreview" zoomScale="106" zoomScaleNormal="100" zoomScaleSheetLayoutView="106" workbookViewId="0">
      <selection activeCell="L2" sqref="L2"/>
    </sheetView>
  </sheetViews>
  <sheetFormatPr defaultColWidth="9" defaultRowHeight="18" x14ac:dyDescent="0.45"/>
  <cols>
    <col min="1" max="1" width="31.140625" style="10" customWidth="1"/>
    <col min="2" max="2" width="13" style="10" customWidth="1"/>
    <col min="3" max="3" width="15" style="10" customWidth="1"/>
    <col min="4" max="4" width="15.42578125" style="10" bestFit="1" customWidth="1"/>
    <col min="5" max="5" width="14.85546875" style="10" customWidth="1"/>
    <col min="6" max="6" width="16.28515625" style="10" customWidth="1"/>
    <col min="7" max="7" width="14.28515625" style="10" customWidth="1"/>
    <col min="8" max="9" width="14.85546875" style="10" customWidth="1"/>
    <col min="10" max="10" width="15.85546875" style="10" customWidth="1"/>
    <col min="11" max="11" width="16.28515625" style="10" customWidth="1"/>
    <col min="12" max="12" width="9" style="10" customWidth="1"/>
    <col min="13" max="16384" width="9" style="10"/>
  </cols>
  <sheetData>
    <row r="1" spans="1:11" ht="19.5" x14ac:dyDescent="0.4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9.5" x14ac:dyDescent="0.45">
      <c r="A2" s="146" t="s">
        <v>103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9.5" x14ac:dyDescent="0.45">
      <c r="A3" s="146" t="s">
        <v>104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5" spans="1:11" ht="19.5" x14ac:dyDescent="0.45">
      <c r="A5" s="149" t="s">
        <v>159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7" spans="1:11" ht="19.5" customHeight="1" x14ac:dyDescent="0.45">
      <c r="A7" s="89"/>
      <c r="B7" s="148" t="s">
        <v>120</v>
      </c>
      <c r="C7" s="148"/>
      <c r="D7" s="148"/>
      <c r="E7" s="148"/>
      <c r="F7" s="148"/>
      <c r="G7" s="148" t="s">
        <v>121</v>
      </c>
      <c r="H7" s="148"/>
      <c r="I7" s="148"/>
      <c r="J7" s="148"/>
      <c r="K7" s="148"/>
    </row>
    <row r="8" spans="1:11" ht="19.5" customHeight="1" x14ac:dyDescent="0.45">
      <c r="A8" s="146" t="s">
        <v>160</v>
      </c>
      <c r="B8" s="147" t="s">
        <v>118</v>
      </c>
      <c r="C8" s="147" t="s">
        <v>155</v>
      </c>
      <c r="D8" s="147" t="s">
        <v>156</v>
      </c>
      <c r="E8" s="147" t="s">
        <v>63</v>
      </c>
      <c r="F8" s="147"/>
      <c r="G8" s="147" t="s">
        <v>118</v>
      </c>
      <c r="H8" s="147" t="s">
        <v>155</v>
      </c>
      <c r="I8" s="147" t="s">
        <v>156</v>
      </c>
      <c r="J8" s="147" t="s">
        <v>63</v>
      </c>
      <c r="K8" s="147"/>
    </row>
    <row r="9" spans="1:11" ht="18.75" customHeight="1" x14ac:dyDescent="0.45">
      <c r="A9" s="146"/>
      <c r="B9" s="151"/>
      <c r="C9" s="151"/>
      <c r="D9" s="151"/>
      <c r="E9" s="148"/>
      <c r="F9" s="148"/>
      <c r="G9" s="151"/>
      <c r="H9" s="151"/>
      <c r="I9" s="151"/>
      <c r="J9" s="148"/>
      <c r="K9" s="148"/>
    </row>
    <row r="10" spans="1:11" ht="28.5" customHeight="1" thickBot="1" x14ac:dyDescent="0.5">
      <c r="A10" s="150"/>
      <c r="B10" s="148" t="s">
        <v>157</v>
      </c>
      <c r="C10" s="148" t="s">
        <v>158</v>
      </c>
      <c r="D10" s="148" t="s">
        <v>158</v>
      </c>
      <c r="E10" s="91" t="s">
        <v>88</v>
      </c>
      <c r="F10" s="91" t="s">
        <v>161</v>
      </c>
      <c r="G10" s="148" t="s">
        <v>157</v>
      </c>
      <c r="H10" s="148" t="s">
        <v>158</v>
      </c>
      <c r="I10" s="148" t="s">
        <v>158</v>
      </c>
      <c r="J10" s="91" t="s">
        <v>88</v>
      </c>
      <c r="K10" s="91" t="s">
        <v>161</v>
      </c>
    </row>
    <row r="11" spans="1:11" ht="23.1" customHeight="1" x14ac:dyDescent="0.45">
      <c r="A11" s="92" t="s">
        <v>19</v>
      </c>
      <c r="B11" s="93">
        <v>0</v>
      </c>
      <c r="C11" s="93">
        <v>1052073440</v>
      </c>
      <c r="D11" s="93">
        <v>2243711990</v>
      </c>
      <c r="E11" s="93">
        <f>Table15[[#This Row],[0]]+Table15[[#This Row],[1052073440.0000]]+Table15[[#This Row],[2243711990.0000]]</f>
        <v>3295785430</v>
      </c>
      <c r="F11" s="94">
        <f>E11/Table8[[#This Row],[156623473092.0000]]</f>
        <v>2.0512136364598688E-2</v>
      </c>
      <c r="G11" s="93">
        <v>0</v>
      </c>
      <c r="H11" s="93">
        <v>2764670768</v>
      </c>
      <c r="I11" s="93">
        <v>2243711990</v>
      </c>
      <c r="J11" s="93">
        <v>5008382758</v>
      </c>
      <c r="K11" s="94">
        <f>Table15[[#This Row],[5008382758.0000]]/Table8[[#This Row],[156623473092.0000]]</f>
        <v>3.1170909720964715E-2</v>
      </c>
    </row>
    <row r="12" spans="1:11" ht="23.1" customHeight="1" x14ac:dyDescent="0.45">
      <c r="A12" s="92" t="s">
        <v>20</v>
      </c>
      <c r="B12" s="93">
        <v>0</v>
      </c>
      <c r="C12" s="93">
        <v>1721453331</v>
      </c>
      <c r="D12" s="93">
        <v>389441239</v>
      </c>
      <c r="E12" s="93">
        <f>Table15[[#This Row],[0]]+Table15[[#This Row],[1052073440.0000]]+Table15[[#This Row],[2243711990.0000]]</f>
        <v>2110894570</v>
      </c>
      <c r="F12" s="94">
        <f>E12/درآمدها!C11</f>
        <v>1.3137674824641395E-2</v>
      </c>
      <c r="G12" s="93">
        <v>0</v>
      </c>
      <c r="H12" s="93">
        <v>1721453331</v>
      </c>
      <c r="I12" s="93">
        <v>389441239</v>
      </c>
      <c r="J12" s="93">
        <v>2110894570</v>
      </c>
      <c r="K12" s="94">
        <f>Table15[[#This Row],[5008382758.0000]]/درآمدها!$C$11</f>
        <v>1.3137674824641395E-2</v>
      </c>
    </row>
    <row r="13" spans="1:11" ht="23.1" customHeight="1" x14ac:dyDescent="0.45">
      <c r="A13" s="92" t="s">
        <v>21</v>
      </c>
      <c r="B13" s="93">
        <v>0</v>
      </c>
      <c r="C13" s="93">
        <v>1864326800</v>
      </c>
      <c r="D13" s="93">
        <v>0</v>
      </c>
      <c r="E13" s="93">
        <f>Table15[[#This Row],[0]]+Table15[[#This Row],[1052073440.0000]]+Table15[[#This Row],[2243711990.0000]]</f>
        <v>1864326800</v>
      </c>
      <c r="F13" s="94">
        <f>Table15[[#This Row],[3295785430.0000]]/درآمدها!$C$11</f>
        <v>1.1603099279972212E-2</v>
      </c>
      <c r="G13" s="93">
        <v>0</v>
      </c>
      <c r="H13" s="93">
        <v>1864326800</v>
      </c>
      <c r="I13" s="93">
        <v>0</v>
      </c>
      <c r="J13" s="93">
        <v>1864326800</v>
      </c>
      <c r="K13" s="94">
        <f>Table15[[#This Row],[5008382758.0000]]/درآمدها!$C$11</f>
        <v>1.1603099279972212E-2</v>
      </c>
    </row>
    <row r="14" spans="1:11" ht="23.1" customHeight="1" x14ac:dyDescent="0.45">
      <c r="A14" s="92" t="s">
        <v>145</v>
      </c>
      <c r="B14" s="93">
        <v>0</v>
      </c>
      <c r="C14" s="93">
        <v>0</v>
      </c>
      <c r="D14" s="93">
        <v>0</v>
      </c>
      <c r="E14" s="93">
        <f>Table15[[#This Row],[0]]+Table15[[#This Row],[1052073440.0000]]+Table15[[#This Row],[2243711990.0000]]</f>
        <v>0</v>
      </c>
      <c r="F14" s="94">
        <f>Table15[[#This Row],[3295785430.0000]]/درآمدها!$C$11</f>
        <v>0</v>
      </c>
      <c r="G14" s="93">
        <v>0</v>
      </c>
      <c r="H14" s="93">
        <v>0</v>
      </c>
      <c r="I14" s="93">
        <v>1566033614</v>
      </c>
      <c r="J14" s="93">
        <v>1566033614</v>
      </c>
      <c r="K14" s="94">
        <f>Table15[[#This Row],[5008382758.0000]]/درآمدها!$C$11</f>
        <v>9.746597806251393E-3</v>
      </c>
    </row>
    <row r="15" spans="1:11" ht="23.1" customHeight="1" x14ac:dyDescent="0.45">
      <c r="A15" s="92" t="s">
        <v>22</v>
      </c>
      <c r="B15" s="93">
        <v>0</v>
      </c>
      <c r="C15" s="93">
        <v>-3149134534</v>
      </c>
      <c r="D15" s="93">
        <v>6363780336</v>
      </c>
      <c r="E15" s="93">
        <f>Table15[[#This Row],[0]]+Table15[[#This Row],[1052073440.0000]]+Table15[[#This Row],[2243711990.0000]]</f>
        <v>3214645802</v>
      </c>
      <c r="F15" s="94">
        <f>Table15[[#This Row],[3295785430.0000]]/درآمدها!$C$11</f>
        <v>2.000714380684325E-2</v>
      </c>
      <c r="G15" s="93">
        <v>0</v>
      </c>
      <c r="H15" s="93">
        <v>0</v>
      </c>
      <c r="I15" s="93">
        <v>6666971887</v>
      </c>
      <c r="J15" s="93">
        <v>6666971887</v>
      </c>
      <c r="K15" s="94">
        <f>Table15[[#This Row],[5008382758.0000]]/درآمدها!$C$11</f>
        <v>4.1493549683266198E-2</v>
      </c>
    </row>
    <row r="16" spans="1:11" ht="23.1" customHeight="1" x14ac:dyDescent="0.45">
      <c r="A16" s="92" t="s">
        <v>23</v>
      </c>
      <c r="B16" s="93">
        <v>0</v>
      </c>
      <c r="C16" s="93">
        <v>2416487248</v>
      </c>
      <c r="D16" s="93">
        <v>3581602697</v>
      </c>
      <c r="E16" s="93">
        <f>Table15[[#This Row],[0]]+Table15[[#This Row],[1052073440.0000]]+Table15[[#This Row],[2243711990.0000]]</f>
        <v>5998089945</v>
      </c>
      <c r="F16" s="94">
        <f>Table15[[#This Row],[3295785430.0000]]/درآمدها!$C$11</f>
        <v>3.7330597362027977E-2</v>
      </c>
      <c r="G16" s="93">
        <v>0</v>
      </c>
      <c r="H16" s="93">
        <v>5714118314</v>
      </c>
      <c r="I16" s="93">
        <v>4093212341</v>
      </c>
      <c r="J16" s="93">
        <v>9807330655</v>
      </c>
      <c r="K16" s="94">
        <f>Table15[[#This Row],[5008382758.0000]]/درآمدها!$C$11</f>
        <v>6.1038349747200925E-2</v>
      </c>
    </row>
    <row r="17" spans="1:11" ht="23.1" customHeight="1" x14ac:dyDescent="0.45">
      <c r="A17" s="92" t="s">
        <v>24</v>
      </c>
      <c r="B17" s="93">
        <v>0</v>
      </c>
      <c r="C17" s="93">
        <v>0</v>
      </c>
      <c r="D17" s="93">
        <v>51808480</v>
      </c>
      <c r="E17" s="93">
        <f>Table15[[#This Row],[0]]+Table15[[#This Row],[1052073440.0000]]+Table15[[#This Row],[2243711990.0000]]</f>
        <v>51808480</v>
      </c>
      <c r="F17" s="94">
        <f>Table15[[#This Row],[3295785430.0000]]/درآمدها!$C$11</f>
        <v>3.2244289841483519E-4</v>
      </c>
      <c r="G17" s="93">
        <v>0</v>
      </c>
      <c r="H17" s="93">
        <v>0</v>
      </c>
      <c r="I17" s="93">
        <v>51808480</v>
      </c>
      <c r="J17" s="93">
        <v>51808480</v>
      </c>
      <c r="K17" s="94">
        <f>Table15[[#This Row],[5008382758.0000]]/درآمدها!$C$11</f>
        <v>3.2244289841483519E-4</v>
      </c>
    </row>
    <row r="18" spans="1:11" ht="23.1" customHeight="1" x14ac:dyDescent="0.45">
      <c r="A18" s="92" t="s">
        <v>25</v>
      </c>
      <c r="B18" s="93">
        <v>0</v>
      </c>
      <c r="C18" s="93">
        <v>99227000</v>
      </c>
      <c r="D18" s="93">
        <v>0</v>
      </c>
      <c r="E18" s="93">
        <f>Table15[[#This Row],[0]]+Table15[[#This Row],[1052073440.0000]]+Table15[[#This Row],[2243711990.0000]]</f>
        <v>99227000</v>
      </c>
      <c r="F18" s="94">
        <f>Table15[[#This Row],[3295785430.0000]]/درآمدها!$C$11</f>
        <v>6.1756379420914974E-4</v>
      </c>
      <c r="G18" s="93">
        <v>0</v>
      </c>
      <c r="H18" s="93">
        <v>2371230800</v>
      </c>
      <c r="I18" s="93">
        <v>0</v>
      </c>
      <c r="J18" s="93">
        <v>2371230800</v>
      </c>
      <c r="K18" s="94">
        <f>Table15[[#This Row],[5008382758.0000]]/درآمدها!$C$11</f>
        <v>1.4757941787956882E-2</v>
      </c>
    </row>
    <row r="19" spans="1:11" ht="23.1" customHeight="1" x14ac:dyDescent="0.45">
      <c r="A19" s="92" t="s">
        <v>26</v>
      </c>
      <c r="B19" s="93">
        <v>0</v>
      </c>
      <c r="C19" s="93">
        <v>-1469735638</v>
      </c>
      <c r="D19" s="93">
        <v>6039969239</v>
      </c>
      <c r="E19" s="93">
        <f>Table15[[#This Row],[0]]+Table15[[#This Row],[1052073440.0000]]+Table15[[#This Row],[2243711990.0000]]</f>
        <v>4570233601</v>
      </c>
      <c r="F19" s="94">
        <f>Table15[[#This Row],[3295785430.0000]]/درآمدها!$C$11</f>
        <v>2.8443979995925558E-2</v>
      </c>
      <c r="G19" s="93">
        <v>0</v>
      </c>
      <c r="H19" s="93">
        <v>0</v>
      </c>
      <c r="I19" s="93">
        <v>6055039385</v>
      </c>
      <c r="J19" s="93">
        <v>6055039385</v>
      </c>
      <c r="K19" s="94">
        <f>Table15[[#This Row],[5008382758.0000]]/درآمدها!$C$11</f>
        <v>3.7685036297443603E-2</v>
      </c>
    </row>
    <row r="20" spans="1:11" ht="23.1" customHeight="1" x14ac:dyDescent="0.45">
      <c r="A20" s="92" t="s">
        <v>141</v>
      </c>
      <c r="B20" s="93">
        <v>0</v>
      </c>
      <c r="C20" s="93">
        <v>0</v>
      </c>
      <c r="D20" s="93">
        <v>0</v>
      </c>
      <c r="E20" s="93">
        <f>Table15[[#This Row],[0]]+Table15[[#This Row],[1052073440.0000]]+Table15[[#This Row],[2243711990.0000]]</f>
        <v>0</v>
      </c>
      <c r="F20" s="94">
        <f>Table15[[#This Row],[3295785430.0000]]/درآمدها!$C$11</f>
        <v>0</v>
      </c>
      <c r="G20" s="93">
        <v>0</v>
      </c>
      <c r="H20" s="93">
        <v>0</v>
      </c>
      <c r="I20" s="93">
        <v>2088024530</v>
      </c>
      <c r="J20" s="93">
        <v>2088024530</v>
      </c>
      <c r="K20" s="94">
        <f>Table15[[#This Row],[5008382758.0000]]/درآمدها!$C$11</f>
        <v>1.299533747012987E-2</v>
      </c>
    </row>
    <row r="21" spans="1:11" ht="23.1" customHeight="1" x14ac:dyDescent="0.45">
      <c r="A21" s="92" t="s">
        <v>150</v>
      </c>
      <c r="B21" s="93">
        <v>0</v>
      </c>
      <c r="C21" s="93">
        <v>0</v>
      </c>
      <c r="D21" s="93">
        <v>0</v>
      </c>
      <c r="E21" s="93">
        <f>Table15[[#This Row],[0]]+Table15[[#This Row],[1052073440.0000]]+Table15[[#This Row],[2243711990.0000]]</f>
        <v>0</v>
      </c>
      <c r="F21" s="94">
        <f>Table15[[#This Row],[3295785430.0000]]/درآمدها!$C$11</f>
        <v>0</v>
      </c>
      <c r="G21" s="93">
        <v>0</v>
      </c>
      <c r="H21" s="93">
        <v>0</v>
      </c>
      <c r="I21" s="93">
        <v>1316160764</v>
      </c>
      <c r="J21" s="93">
        <v>1316160764</v>
      </c>
      <c r="K21" s="94">
        <f>Table15[[#This Row],[5008382758.0000]]/درآمدها!$C$11</f>
        <v>8.1914522781607151E-3</v>
      </c>
    </row>
    <row r="22" spans="1:11" ht="23.1" customHeight="1" x14ac:dyDescent="0.45">
      <c r="A22" s="92" t="s">
        <v>27</v>
      </c>
      <c r="B22" s="93">
        <v>0</v>
      </c>
      <c r="C22" s="93">
        <v>2604673797</v>
      </c>
      <c r="D22" s="93">
        <v>2253446998</v>
      </c>
      <c r="E22" s="93">
        <f>Table15[[#This Row],[0]]+Table15[[#This Row],[1052073440.0000]]+Table15[[#This Row],[2243711990.0000]]</f>
        <v>4858120795</v>
      </c>
      <c r="F22" s="94">
        <f>Table15[[#This Row],[3295785430.0000]]/درآمدها!$C$11</f>
        <v>3.0235717202843692E-2</v>
      </c>
      <c r="G22" s="93">
        <v>0</v>
      </c>
      <c r="H22" s="93">
        <v>3667110994</v>
      </c>
      <c r="I22" s="93">
        <v>2430352545</v>
      </c>
      <c r="J22" s="93">
        <v>6097463539</v>
      </c>
      <c r="K22" s="94">
        <f>Table15[[#This Row],[5008382758.0000]]/درآمدها!$C$11</f>
        <v>3.7949073520279659E-2</v>
      </c>
    </row>
    <row r="23" spans="1:11" ht="23.1" customHeight="1" x14ac:dyDescent="0.45">
      <c r="A23" s="92" t="s">
        <v>28</v>
      </c>
      <c r="B23" s="93">
        <v>0</v>
      </c>
      <c r="C23" s="93">
        <v>2801803362</v>
      </c>
      <c r="D23" s="93">
        <v>726015808</v>
      </c>
      <c r="E23" s="93">
        <f>Table15[[#This Row],[0]]+Table15[[#This Row],[1052073440.0000]]+Table15[[#This Row],[2243711990.0000]]</f>
        <v>3527819170</v>
      </c>
      <c r="F23" s="94">
        <f>Table15[[#This Row],[3295785430.0000]]/درآمدها!$C$11</f>
        <v>2.195625577624007E-2</v>
      </c>
      <c r="G23" s="93">
        <v>0</v>
      </c>
      <c r="H23" s="93">
        <v>4126213914</v>
      </c>
      <c r="I23" s="93">
        <v>851236509</v>
      </c>
      <c r="J23" s="93">
        <v>4977450423</v>
      </c>
      <c r="K23" s="94">
        <f>Table15[[#This Row],[5008382758.0000]]/درآمدها!$C$11</f>
        <v>3.0978394678019262E-2</v>
      </c>
    </row>
    <row r="24" spans="1:11" ht="23.1" customHeight="1" x14ac:dyDescent="0.45">
      <c r="A24" s="92" t="s">
        <v>29</v>
      </c>
      <c r="B24" s="93">
        <v>0</v>
      </c>
      <c r="C24" s="93">
        <v>875182140</v>
      </c>
      <c r="D24" s="93">
        <v>0</v>
      </c>
      <c r="E24" s="93">
        <f>Table15[[#This Row],[0]]+Table15[[#This Row],[1052073440.0000]]+Table15[[#This Row],[2243711990.0000]]</f>
        <v>875182140</v>
      </c>
      <c r="F24" s="94">
        <f>Table15[[#This Row],[3295785430.0000]]/درآمدها!$C$11</f>
        <v>5.4469126649247012E-3</v>
      </c>
      <c r="G24" s="93">
        <v>0</v>
      </c>
      <c r="H24" s="93">
        <v>1186739286</v>
      </c>
      <c r="I24" s="93">
        <v>-147744839</v>
      </c>
      <c r="J24" s="93">
        <v>1038994447</v>
      </c>
      <c r="K24" s="94">
        <f>Table15[[#This Row],[5008382758.0000]]/درآمدها!$C$11</f>
        <v>6.4664391027800631E-3</v>
      </c>
    </row>
    <row r="25" spans="1:11" ht="23.1" customHeight="1" x14ac:dyDescent="0.45">
      <c r="A25" s="92" t="s">
        <v>30</v>
      </c>
      <c r="B25" s="93">
        <v>0</v>
      </c>
      <c r="C25" s="93">
        <v>-55561381</v>
      </c>
      <c r="D25" s="93">
        <v>48863160</v>
      </c>
      <c r="E25" s="93">
        <f>Table15[[#This Row],[0]]+Table15[[#This Row],[1052073440.0000]]+Table15[[#This Row],[2243711990.0000]]</f>
        <v>-6698221</v>
      </c>
      <c r="F25" s="94">
        <f>Table15[[#This Row],[3295785430.0000]]/درآمدها!$C$11</f>
        <v>-4.1688036272500484E-5</v>
      </c>
      <c r="G25" s="93">
        <v>0</v>
      </c>
      <c r="H25" s="93">
        <v>0</v>
      </c>
      <c r="I25" s="93">
        <v>48863160</v>
      </c>
      <c r="J25" s="93">
        <v>48863160</v>
      </c>
      <c r="K25" s="94">
        <f>Table15[[#This Row],[5008382758.0000]]/درآمدها!$C$11</f>
        <v>3.0411197039766151E-4</v>
      </c>
    </row>
    <row r="26" spans="1:11" ht="23.1" customHeight="1" x14ac:dyDescent="0.45">
      <c r="A26" s="92" t="s">
        <v>31</v>
      </c>
      <c r="B26" s="93">
        <v>0</v>
      </c>
      <c r="C26" s="93">
        <v>3664602769</v>
      </c>
      <c r="D26" s="93">
        <v>1062341567</v>
      </c>
      <c r="E26" s="93">
        <f>Table15[[#This Row],[0]]+Table15[[#This Row],[1052073440.0000]]+Table15[[#This Row],[2243711990.0000]]</f>
        <v>4726944336</v>
      </c>
      <c r="F26" s="94">
        <f>Table15[[#This Row],[3295785430.0000]]/درآمدها!$C$11</f>
        <v>2.9419308042726376E-2</v>
      </c>
      <c r="G26" s="93">
        <v>0</v>
      </c>
      <c r="H26" s="93">
        <v>5310874356</v>
      </c>
      <c r="I26" s="93">
        <v>1317613621</v>
      </c>
      <c r="J26" s="93">
        <v>6628487977</v>
      </c>
      <c r="K26" s="94">
        <f>Table15[[#This Row],[5008382758.0000]]/درآمدها!$C$11</f>
        <v>4.1254035544215299E-2</v>
      </c>
    </row>
    <row r="27" spans="1:11" ht="23.1" customHeight="1" x14ac:dyDescent="0.45">
      <c r="A27" s="92" t="s">
        <v>32</v>
      </c>
      <c r="B27" s="93">
        <v>7039493</v>
      </c>
      <c r="C27" s="93">
        <v>-50570868</v>
      </c>
      <c r="D27" s="93">
        <v>372596476</v>
      </c>
      <c r="E27" s="93">
        <f>Table15[[#This Row],[0]]+Table15[[#This Row],[1052073440.0000]]+Table15[[#This Row],[2243711990.0000]]</f>
        <v>329065101</v>
      </c>
      <c r="F27" s="94">
        <f>Table15[[#This Row],[3295785430.0000]]/درآمدها!$C$11</f>
        <v>2.0480181030906614E-3</v>
      </c>
      <c r="G27" s="93">
        <v>361360636</v>
      </c>
      <c r="H27" s="93">
        <v>0</v>
      </c>
      <c r="I27" s="93">
        <v>1469633300</v>
      </c>
      <c r="J27" s="93">
        <v>1830993936</v>
      </c>
      <c r="K27" s="94">
        <f>Table15[[#This Row],[5008382758.0000]]/درآمدها!$C$11</f>
        <v>1.1395643950639495E-2</v>
      </c>
    </row>
    <row r="28" spans="1:11" ht="23.1" customHeight="1" x14ac:dyDescent="0.45">
      <c r="A28" s="92" t="s">
        <v>33</v>
      </c>
      <c r="B28" s="93">
        <v>0</v>
      </c>
      <c r="C28" s="93">
        <v>91730522</v>
      </c>
      <c r="D28" s="93">
        <v>720563118</v>
      </c>
      <c r="E28" s="93">
        <f>Table15[[#This Row],[0]]+Table15[[#This Row],[1052073440.0000]]+Table15[[#This Row],[2243711990.0000]]</f>
        <v>812293640</v>
      </c>
      <c r="F28" s="94">
        <f>Table15[[#This Row],[3295785430.0000]]/درآمدها!$C$11</f>
        <v>5.0555105196202765E-3</v>
      </c>
      <c r="G28" s="93">
        <v>0</v>
      </c>
      <c r="H28" s="93">
        <v>0</v>
      </c>
      <c r="I28" s="93">
        <v>720563118</v>
      </c>
      <c r="J28" s="93">
        <v>720563118</v>
      </c>
      <c r="K28" s="94">
        <f>Table15[[#This Row],[5008382758.0000]]/درآمدها!$C$11</f>
        <v>4.484602911699994E-3</v>
      </c>
    </row>
    <row r="29" spans="1:11" ht="23.1" customHeight="1" x14ac:dyDescent="0.45">
      <c r="A29" s="92" t="s">
        <v>34</v>
      </c>
      <c r="B29" s="93">
        <v>0</v>
      </c>
      <c r="C29" s="93">
        <v>3302995008</v>
      </c>
      <c r="D29" s="93">
        <v>0</v>
      </c>
      <c r="E29" s="93">
        <f>Table15[[#This Row],[0]]+Table15[[#This Row],[1052073440.0000]]+Table15[[#This Row],[2243711990.0000]]</f>
        <v>3302995008</v>
      </c>
      <c r="F29" s="94">
        <f>Table15[[#This Row],[3295785430.0000]]/درآمدها!$C$11</f>
        <v>2.0557006957726838E-2</v>
      </c>
      <c r="G29" s="93">
        <v>0</v>
      </c>
      <c r="H29" s="93">
        <v>5950105629</v>
      </c>
      <c r="I29" s="93">
        <v>1440519453</v>
      </c>
      <c r="J29" s="93">
        <v>7390625082</v>
      </c>
      <c r="K29" s="94">
        <f>Table15[[#This Row],[5008382758.0000]]/درآمدها!$C$11</f>
        <v>4.599738445400172E-2</v>
      </c>
    </row>
    <row r="30" spans="1:11" ht="23.1" customHeight="1" x14ac:dyDescent="0.45">
      <c r="A30" s="92" t="s">
        <v>35</v>
      </c>
      <c r="B30" s="93">
        <v>22111296</v>
      </c>
      <c r="C30" s="93">
        <v>869158309</v>
      </c>
      <c r="D30" s="93">
        <v>925780730</v>
      </c>
      <c r="E30" s="93">
        <f>Table15[[#This Row],[0]]+Table15[[#This Row],[1052073440.0000]]+Table15[[#This Row],[2243711990.0000]]</f>
        <v>1817050335</v>
      </c>
      <c r="F30" s="94">
        <f>Table15[[#This Row],[3295785430.0000]]/درآمدها!$C$11</f>
        <v>1.130886249863048E-2</v>
      </c>
      <c r="G30" s="93">
        <v>739500000</v>
      </c>
      <c r="H30" s="93">
        <v>2991284308</v>
      </c>
      <c r="I30" s="93">
        <v>1612358533</v>
      </c>
      <c r="J30" s="93">
        <v>5343142841</v>
      </c>
      <c r="K30" s="94">
        <f>Table15[[#This Row],[5008382758.0000]]/درآمدها!$C$11</f>
        <v>3.3254371954099346E-2</v>
      </c>
    </row>
    <row r="31" spans="1:11" ht="23.1" customHeight="1" x14ac:dyDescent="0.45">
      <c r="A31" s="92" t="s">
        <v>36</v>
      </c>
      <c r="B31" s="93">
        <v>0</v>
      </c>
      <c r="C31" s="93">
        <v>4470424215</v>
      </c>
      <c r="D31" s="93">
        <v>75543576</v>
      </c>
      <c r="E31" s="93">
        <f>Table15[[#This Row],[0]]+Table15[[#This Row],[1052073440.0000]]+Table15[[#This Row],[2243711990.0000]]</f>
        <v>4545967791</v>
      </c>
      <c r="F31" s="94">
        <f>Table15[[#This Row],[3295785430.0000]]/درآمدها!$C$11</f>
        <v>2.8292955721351518E-2</v>
      </c>
      <c r="G31" s="93">
        <v>0</v>
      </c>
      <c r="H31" s="93">
        <v>3760093218</v>
      </c>
      <c r="I31" s="93">
        <v>75543576</v>
      </c>
      <c r="J31" s="93">
        <v>3835636794</v>
      </c>
      <c r="K31" s="94">
        <f>Table15[[#This Row],[5008382758.0000]]/درآمدها!$C$11</f>
        <v>2.3872034947250837E-2</v>
      </c>
    </row>
    <row r="32" spans="1:11" ht="23.1" customHeight="1" x14ac:dyDescent="0.45">
      <c r="A32" s="92" t="s">
        <v>37</v>
      </c>
      <c r="B32" s="93">
        <v>0</v>
      </c>
      <c r="C32" s="93">
        <v>2349608196</v>
      </c>
      <c r="D32" s="93">
        <v>10263330</v>
      </c>
      <c r="E32" s="93">
        <f>Table15[[#This Row],[0]]+Table15[[#This Row],[1052073440.0000]]+Table15[[#This Row],[2243711990.0000]]</f>
        <v>2359871526</v>
      </c>
      <c r="F32" s="94">
        <f>Table15[[#This Row],[3295785430.0000]]/درآمدها!$C$11</f>
        <v>1.4687244534680038E-2</v>
      </c>
      <c r="G32" s="93">
        <v>0</v>
      </c>
      <c r="H32" s="93">
        <v>2184238304</v>
      </c>
      <c r="I32" s="93">
        <v>10263330</v>
      </c>
      <c r="J32" s="93">
        <v>2194501634</v>
      </c>
      <c r="K32" s="94">
        <f>Table15[[#This Row],[5008382758.0000]]/درآمدها!$C$11</f>
        <v>1.3658024081058774E-2</v>
      </c>
    </row>
    <row r="33" spans="1:11" ht="23.1" customHeight="1" x14ac:dyDescent="0.45">
      <c r="A33" s="92" t="s">
        <v>146</v>
      </c>
      <c r="B33" s="93">
        <v>0</v>
      </c>
      <c r="C33" s="93">
        <v>0</v>
      </c>
      <c r="D33" s="93">
        <v>0</v>
      </c>
      <c r="E33" s="93">
        <f>Table15[[#This Row],[0]]+Table15[[#This Row],[1052073440.0000]]+Table15[[#This Row],[2243711990.0000]]</f>
        <v>0</v>
      </c>
      <c r="F33" s="94">
        <f>Table15[[#This Row],[3295785430.0000]]/درآمدها!$C$11</f>
        <v>0</v>
      </c>
      <c r="G33" s="93">
        <v>0</v>
      </c>
      <c r="H33" s="93">
        <v>0</v>
      </c>
      <c r="I33" s="93">
        <v>1770743942</v>
      </c>
      <c r="J33" s="93">
        <v>1770743942</v>
      </c>
      <c r="K33" s="94">
        <f>Table15[[#This Row],[5008382758.0000]]/درآمدها!$C$11</f>
        <v>1.1020663200483604E-2</v>
      </c>
    </row>
    <row r="34" spans="1:11" ht="23.1" customHeight="1" x14ac:dyDescent="0.45">
      <c r="A34" s="92" t="s">
        <v>38</v>
      </c>
      <c r="B34" s="93">
        <v>0</v>
      </c>
      <c r="C34" s="93">
        <v>4911736500</v>
      </c>
      <c r="D34" s="93">
        <v>0</v>
      </c>
      <c r="E34" s="93">
        <f>Table15[[#This Row],[0]]+Table15[[#This Row],[1052073440.0000]]+Table15[[#This Row],[2243711990.0000]]</f>
        <v>4911736500</v>
      </c>
      <c r="F34" s="94">
        <f>Table15[[#This Row],[3295785430.0000]]/درآمدها!$C$11</f>
        <v>3.0569407813352913E-2</v>
      </c>
      <c r="G34" s="93">
        <v>0</v>
      </c>
      <c r="H34" s="93">
        <v>7107499652</v>
      </c>
      <c r="I34" s="93">
        <v>0</v>
      </c>
      <c r="J34" s="93">
        <v>7107499652</v>
      </c>
      <c r="K34" s="94">
        <f>Table15[[#This Row],[5008382758.0000]]/درآمدها!$C$11</f>
        <v>4.4235283263923446E-2</v>
      </c>
    </row>
    <row r="35" spans="1:11" ht="23.1" customHeight="1" x14ac:dyDescent="0.45">
      <c r="A35" s="92" t="s">
        <v>39</v>
      </c>
      <c r="B35" s="93">
        <v>0</v>
      </c>
      <c r="C35" s="93">
        <v>2256393221</v>
      </c>
      <c r="D35" s="93">
        <v>1142219923</v>
      </c>
      <c r="E35" s="93">
        <f>Table15[[#This Row],[0]]+Table15[[#This Row],[1052073440.0000]]+Table15[[#This Row],[2243711990.0000]]</f>
        <v>3398613144</v>
      </c>
      <c r="F35" s="94">
        <f>Table15[[#This Row],[3295785430.0000]]/درآمدها!$C$11</f>
        <v>2.1152110093600809E-2</v>
      </c>
      <c r="G35" s="93">
        <v>0</v>
      </c>
      <c r="H35" s="93">
        <v>2256393221</v>
      </c>
      <c r="I35" s="93">
        <v>1142219923</v>
      </c>
      <c r="J35" s="93">
        <v>3398613144</v>
      </c>
      <c r="K35" s="94">
        <f>Table15[[#This Row],[5008382758.0000]]/درآمدها!$C$11</f>
        <v>2.1152110093600809E-2</v>
      </c>
    </row>
    <row r="36" spans="1:11" ht="23.1" customHeight="1" x14ac:dyDescent="0.45">
      <c r="A36" s="92" t="s">
        <v>40</v>
      </c>
      <c r="B36" s="93">
        <v>0</v>
      </c>
      <c r="C36" s="93">
        <v>3901252715</v>
      </c>
      <c r="D36" s="93">
        <v>693835257</v>
      </c>
      <c r="E36" s="93">
        <f>Table15[[#This Row],[0]]+Table15[[#This Row],[1052073440.0000]]+Table15[[#This Row],[2243711990.0000]]</f>
        <v>4595087972</v>
      </c>
      <c r="F36" s="94">
        <f>Table15[[#This Row],[3295785430.0000]]/درآمدها!$C$11</f>
        <v>2.8598667325558037E-2</v>
      </c>
      <c r="G36" s="93">
        <v>0</v>
      </c>
      <c r="H36" s="93">
        <v>3714599141</v>
      </c>
      <c r="I36" s="93">
        <v>693835257</v>
      </c>
      <c r="J36" s="93">
        <v>4408434398</v>
      </c>
      <c r="K36" s="94">
        <f>Table15[[#This Row],[5008382758.0000]]/درآمدها!$C$11</f>
        <v>2.7436982609078266E-2</v>
      </c>
    </row>
    <row r="37" spans="1:11" ht="23.1" customHeight="1" x14ac:dyDescent="0.45">
      <c r="A37" s="92" t="s">
        <v>41</v>
      </c>
      <c r="B37" s="93">
        <v>0</v>
      </c>
      <c r="C37" s="93">
        <v>2601541163</v>
      </c>
      <c r="D37" s="93">
        <v>0</v>
      </c>
      <c r="E37" s="93">
        <f>Table15[[#This Row],[0]]+Table15[[#This Row],[1052073440.0000]]+Table15[[#This Row],[2243711990.0000]]</f>
        <v>2601541163</v>
      </c>
      <c r="F37" s="94">
        <f>Table15[[#This Row],[3295785430.0000]]/درآمدها!$C$11</f>
        <v>1.6191335336285126E-2</v>
      </c>
      <c r="G37" s="93">
        <v>0</v>
      </c>
      <c r="H37" s="93">
        <v>2817151995</v>
      </c>
      <c r="I37" s="93">
        <v>0</v>
      </c>
      <c r="J37" s="93">
        <v>2817151995</v>
      </c>
      <c r="K37" s="94">
        <f>Table15[[#This Row],[5008382758.0000]]/درآمدها!$C$11</f>
        <v>1.7533242715148858E-2</v>
      </c>
    </row>
    <row r="38" spans="1:11" ht="23.1" customHeight="1" x14ac:dyDescent="0.45">
      <c r="A38" s="92" t="s">
        <v>42</v>
      </c>
      <c r="B38" s="93">
        <v>0</v>
      </c>
      <c r="C38" s="93">
        <v>330365655</v>
      </c>
      <c r="D38" s="93">
        <v>217004659</v>
      </c>
      <c r="E38" s="93">
        <f>Table15[[#This Row],[0]]+Table15[[#This Row],[1052073440.0000]]+Table15[[#This Row],[2243711990.0000]]</f>
        <v>547370314</v>
      </c>
      <c r="F38" s="94">
        <f>Table15[[#This Row],[3295785430.0000]]/درآمدها!$C$11</f>
        <v>3.4066946289950687E-3</v>
      </c>
      <c r="G38" s="93">
        <v>0</v>
      </c>
      <c r="H38" s="93">
        <v>330365655</v>
      </c>
      <c r="I38" s="93">
        <v>217004659</v>
      </c>
      <c r="J38" s="93">
        <v>547370314</v>
      </c>
      <c r="K38" s="94">
        <f>Table15[[#This Row],[5008382758.0000]]/درآمدها!$C$11</f>
        <v>3.4066946289950687E-3</v>
      </c>
    </row>
    <row r="39" spans="1:11" ht="23.1" customHeight="1" x14ac:dyDescent="0.45">
      <c r="A39" s="92" t="s">
        <v>43</v>
      </c>
      <c r="B39" s="93">
        <v>0</v>
      </c>
      <c r="C39" s="93">
        <v>61002328</v>
      </c>
      <c r="D39" s="93">
        <v>755261130</v>
      </c>
      <c r="E39" s="93">
        <f>Table15[[#This Row],[0]]+Table15[[#This Row],[1052073440.0000]]+Table15[[#This Row],[2243711990.0000]]</f>
        <v>816263458</v>
      </c>
      <c r="F39" s="94">
        <f>Table15[[#This Row],[3295785430.0000]]/درآمدها!$C$11</f>
        <v>5.0802176645143053E-3</v>
      </c>
      <c r="G39" s="93">
        <v>0</v>
      </c>
      <c r="H39" s="93">
        <v>0</v>
      </c>
      <c r="I39" s="93">
        <v>3404901463</v>
      </c>
      <c r="J39" s="93">
        <v>3404901463</v>
      </c>
      <c r="K39" s="94">
        <f>Table15[[#This Row],[5008382758.0000]]/درآمدها!$C$11</f>
        <v>2.1191247003321322E-2</v>
      </c>
    </row>
    <row r="40" spans="1:11" ht="23.1" customHeight="1" x14ac:dyDescent="0.45">
      <c r="A40" s="92" t="s">
        <v>44</v>
      </c>
      <c r="B40" s="93">
        <v>0</v>
      </c>
      <c r="C40" s="93">
        <v>0</v>
      </c>
      <c r="D40" s="93">
        <v>56046063</v>
      </c>
      <c r="E40" s="93">
        <f>Table15[[#This Row],[0]]+Table15[[#This Row],[1052073440.0000]]+Table15[[#This Row],[2243711990.0000]]</f>
        <v>56046063</v>
      </c>
      <c r="F40" s="94">
        <f>Table15[[#This Row],[3295785430.0000]]/درآمدها!$C$11</f>
        <v>3.4881654506097173E-4</v>
      </c>
      <c r="G40" s="93">
        <v>0</v>
      </c>
      <c r="H40" s="93">
        <v>0</v>
      </c>
      <c r="I40" s="93">
        <v>56046063</v>
      </c>
      <c r="J40" s="93">
        <v>56046063</v>
      </c>
      <c r="K40" s="94">
        <f>Table15[[#This Row],[5008382758.0000]]/درآمدها!$C$11</f>
        <v>3.4881654506097173E-4</v>
      </c>
    </row>
    <row r="41" spans="1:11" ht="23.1" customHeight="1" x14ac:dyDescent="0.45">
      <c r="A41" s="92" t="s">
        <v>45</v>
      </c>
      <c r="B41" s="93">
        <v>0</v>
      </c>
      <c r="C41" s="93">
        <v>704511700</v>
      </c>
      <c r="D41" s="93">
        <v>0</v>
      </c>
      <c r="E41" s="93">
        <f>Table15[[#This Row],[0]]+Table15[[#This Row],[1052073440.0000]]+Table15[[#This Row],[2243711990.0000]]</f>
        <v>704511700</v>
      </c>
      <c r="F41" s="94">
        <f>Table15[[#This Row],[3295785430.0000]]/درآمدها!$C$11</f>
        <v>4.3847029388849636E-3</v>
      </c>
      <c r="G41" s="93">
        <v>0</v>
      </c>
      <c r="H41" s="93">
        <v>2585102986</v>
      </c>
      <c r="I41" s="93">
        <v>0</v>
      </c>
      <c r="J41" s="93">
        <v>2585102986</v>
      </c>
      <c r="K41" s="94">
        <f>Table15[[#This Row],[5008382758.0000]]/درآمدها!$C$11</f>
        <v>1.608902827310674E-2</v>
      </c>
    </row>
    <row r="42" spans="1:11" ht="23.1" customHeight="1" x14ac:dyDescent="0.45">
      <c r="A42" s="92" t="s">
        <v>46</v>
      </c>
      <c r="B42" s="93">
        <v>0</v>
      </c>
      <c r="C42" s="93">
        <v>1135436272</v>
      </c>
      <c r="D42" s="93">
        <v>0</v>
      </c>
      <c r="E42" s="93">
        <f>Table15[[#This Row],[0]]+Table15[[#This Row],[1052073440.0000]]+Table15[[#This Row],[2243711990.0000]]</f>
        <v>1135436272</v>
      </c>
      <c r="F42" s="94">
        <f>Table15[[#This Row],[3295785430.0000]]/درآمدها!$C$11</f>
        <v>7.0666686710170838E-3</v>
      </c>
      <c r="G42" s="93">
        <v>0</v>
      </c>
      <c r="H42" s="93">
        <v>1707839560</v>
      </c>
      <c r="I42" s="93">
        <v>0</v>
      </c>
      <c r="J42" s="93">
        <v>1707839560</v>
      </c>
      <c r="K42" s="94">
        <f>Table15[[#This Row],[5008382758.0000]]/درآمدها!$C$11</f>
        <v>1.0629162209621221E-2</v>
      </c>
    </row>
    <row r="43" spans="1:11" ht="23.1" customHeight="1" x14ac:dyDescent="0.45">
      <c r="A43" s="92" t="s">
        <v>47</v>
      </c>
      <c r="B43" s="93">
        <v>0</v>
      </c>
      <c r="C43" s="93">
        <v>2470752300</v>
      </c>
      <c r="D43" s="93">
        <v>0</v>
      </c>
      <c r="E43" s="93">
        <f>Table15[[#This Row],[0]]+Table15[[#This Row],[1052073440.0000]]+Table15[[#This Row],[2243711990.0000]]</f>
        <v>2470752300</v>
      </c>
      <c r="F43" s="94">
        <f>Table15[[#This Row],[3295785430.0000]]/درآمدها!$C$11</f>
        <v>1.5377338475807828E-2</v>
      </c>
      <c r="G43" s="93">
        <v>0</v>
      </c>
      <c r="H43" s="93">
        <v>4622326050</v>
      </c>
      <c r="I43" s="93">
        <v>0</v>
      </c>
      <c r="J43" s="93">
        <v>4622326050</v>
      </c>
      <c r="K43" s="94">
        <f>Table15[[#This Row],[5008382758.0000]]/درآمدها!$C$11</f>
        <v>2.876819024569716E-2</v>
      </c>
    </row>
    <row r="44" spans="1:11" ht="23.1" customHeight="1" x14ac:dyDescent="0.45">
      <c r="A44" s="92" t="s">
        <v>143</v>
      </c>
      <c r="B44" s="93">
        <v>0</v>
      </c>
      <c r="C44" s="93">
        <v>0</v>
      </c>
      <c r="D44" s="93">
        <v>0</v>
      </c>
      <c r="E44" s="93">
        <f>Table15[[#This Row],[0]]+Table15[[#This Row],[1052073440.0000]]+Table15[[#This Row],[2243711990.0000]]</f>
        <v>0</v>
      </c>
      <c r="F44" s="94">
        <f>Table15[[#This Row],[3295785430.0000]]/درآمدها!$C$11</f>
        <v>0</v>
      </c>
      <c r="G44" s="93">
        <v>0</v>
      </c>
      <c r="H44" s="93">
        <v>0</v>
      </c>
      <c r="I44" s="93">
        <v>956501431</v>
      </c>
      <c r="J44" s="93">
        <v>956501431</v>
      </c>
      <c r="K44" s="94">
        <f>Table15[[#This Row],[5008382758.0000]]/درآمدها!$C$11</f>
        <v>5.9530233998290917E-3</v>
      </c>
    </row>
    <row r="45" spans="1:11" ht="23.1" customHeight="1" x14ac:dyDescent="0.45">
      <c r="A45" s="92" t="s">
        <v>147</v>
      </c>
      <c r="B45" s="93">
        <v>0</v>
      </c>
      <c r="C45" s="93">
        <v>0</v>
      </c>
      <c r="D45" s="93">
        <v>0</v>
      </c>
      <c r="E45" s="93">
        <f>Table15[[#This Row],[0]]+Table15[[#This Row],[1052073440.0000]]+Table15[[#This Row],[2243711990.0000]]</f>
        <v>0</v>
      </c>
      <c r="F45" s="94">
        <f>Table15[[#This Row],[3295785430.0000]]/درآمدها!$C$11</f>
        <v>0</v>
      </c>
      <c r="G45" s="93">
        <v>0</v>
      </c>
      <c r="H45" s="93">
        <v>0</v>
      </c>
      <c r="I45" s="93">
        <v>590511410</v>
      </c>
      <c r="J45" s="93">
        <v>590511410</v>
      </c>
      <c r="K45" s="94">
        <f>Table15[[#This Row],[5008382758.0000]]/درآمدها!$C$11</f>
        <v>3.6751939178186871E-3</v>
      </c>
    </row>
    <row r="46" spans="1:11" ht="23.1" customHeight="1" x14ac:dyDescent="0.45">
      <c r="A46" s="92" t="s">
        <v>48</v>
      </c>
      <c r="B46" s="93">
        <v>0</v>
      </c>
      <c r="C46" s="93">
        <v>-642945913</v>
      </c>
      <c r="D46" s="93">
        <v>1323146783</v>
      </c>
      <c r="E46" s="93">
        <f>Table15[[#This Row],[0]]+Table15[[#This Row],[1052073440.0000]]+Table15[[#This Row],[2243711990.0000]]</f>
        <v>680200870</v>
      </c>
      <c r="F46" s="94">
        <f>Table15[[#This Row],[3295785430.0000]]/درآمدها!$C$11</f>
        <v>4.233398471198007E-3</v>
      </c>
      <c r="G46" s="93">
        <v>0</v>
      </c>
      <c r="H46" s="93">
        <v>0</v>
      </c>
      <c r="I46" s="93">
        <v>2968579498</v>
      </c>
      <c r="J46" s="93">
        <v>2968579498</v>
      </c>
      <c r="K46" s="94">
        <f>Table15[[#This Row],[5008382758.0000]]/درآمدها!$C$11</f>
        <v>1.8475689259943091E-2</v>
      </c>
    </row>
    <row r="47" spans="1:11" ht="23.1" customHeight="1" x14ac:dyDescent="0.45">
      <c r="A47" s="92" t="s">
        <v>49</v>
      </c>
      <c r="B47" s="93">
        <v>0</v>
      </c>
      <c r="C47" s="93">
        <v>2659850634</v>
      </c>
      <c r="D47" s="93">
        <v>23468524</v>
      </c>
      <c r="E47" s="93">
        <f>Table15[[#This Row],[0]]+Table15[[#This Row],[1052073440.0000]]+Table15[[#This Row],[2243711990.0000]]</f>
        <v>2683319158</v>
      </c>
      <c r="F47" s="94">
        <f>Table15[[#This Row],[3295785430.0000]]/درآمدها!$C$11</f>
        <v>1.6700300929067501E-2</v>
      </c>
      <c r="G47" s="93">
        <v>0</v>
      </c>
      <c r="H47" s="93">
        <v>3326039286</v>
      </c>
      <c r="I47" s="93">
        <v>734718770</v>
      </c>
      <c r="J47" s="93">
        <v>4060758056</v>
      </c>
      <c r="K47" s="94">
        <f>Table15[[#This Row],[5008382758.0000]]/درآمدها!$C$11</f>
        <v>2.5273132841149393E-2</v>
      </c>
    </row>
    <row r="48" spans="1:11" ht="23.1" customHeight="1" x14ac:dyDescent="0.45">
      <c r="A48" s="92" t="s">
        <v>50</v>
      </c>
      <c r="B48" s="93">
        <v>0</v>
      </c>
      <c r="C48" s="93">
        <v>2647255229</v>
      </c>
      <c r="D48" s="93">
        <v>0</v>
      </c>
      <c r="E48" s="93">
        <f>Table15[[#This Row],[0]]+Table15[[#This Row],[1052073440.0000]]+Table15[[#This Row],[2243711990.0000]]</f>
        <v>2647255229</v>
      </c>
      <c r="F48" s="94">
        <f>Table15[[#This Row],[3295785430.0000]]/درآمدها!$C$11</f>
        <v>1.6475848140740438E-2</v>
      </c>
      <c r="G48" s="93">
        <v>0</v>
      </c>
      <c r="H48" s="93">
        <v>2647255229</v>
      </c>
      <c r="I48" s="93">
        <v>0</v>
      </c>
      <c r="J48" s="93">
        <v>2647255229</v>
      </c>
      <c r="K48" s="94">
        <f>Table15[[#This Row],[5008382758.0000]]/درآمدها!$C$11</f>
        <v>1.6475848140740438E-2</v>
      </c>
    </row>
    <row r="49" spans="1:11" ht="23.1" customHeight="1" x14ac:dyDescent="0.45">
      <c r="A49" s="92" t="s">
        <v>51</v>
      </c>
      <c r="B49" s="93">
        <v>0</v>
      </c>
      <c r="C49" s="93">
        <v>3775061125</v>
      </c>
      <c r="D49" s="93">
        <v>598530298</v>
      </c>
      <c r="E49" s="93">
        <f>Table15[[#This Row],[0]]+Table15[[#This Row],[1052073440.0000]]+Table15[[#This Row],[2243711990.0000]]</f>
        <v>4373591423</v>
      </c>
      <c r="F49" s="94">
        <f>Table15[[#This Row],[3295785430.0000]]/درآمدها!$C$11</f>
        <v>2.7220128730168949E-2</v>
      </c>
      <c r="G49" s="93">
        <v>0</v>
      </c>
      <c r="H49" s="93">
        <v>4690804584</v>
      </c>
      <c r="I49" s="93">
        <v>771104352</v>
      </c>
      <c r="J49" s="93">
        <v>5461908936</v>
      </c>
      <c r="K49" s="94">
        <f>Table15[[#This Row],[5008382758.0000]]/درآمدها!$C$11</f>
        <v>3.3993542142169167E-2</v>
      </c>
    </row>
    <row r="50" spans="1:11" ht="23.1" customHeight="1" x14ac:dyDescent="0.45">
      <c r="A50" s="92" t="s">
        <v>139</v>
      </c>
      <c r="B50" s="93">
        <v>0</v>
      </c>
      <c r="C50" s="93">
        <v>0</v>
      </c>
      <c r="D50" s="93">
        <v>0</v>
      </c>
      <c r="E50" s="93">
        <f>Table15[[#This Row],[0]]+Table15[[#This Row],[1052073440.0000]]+Table15[[#This Row],[2243711990.0000]]</f>
        <v>0</v>
      </c>
      <c r="F50" s="94">
        <f>Table15[[#This Row],[3295785430.0000]]/درآمدها!$C$11</f>
        <v>0</v>
      </c>
      <c r="G50" s="93">
        <v>0</v>
      </c>
      <c r="H50" s="93">
        <v>0</v>
      </c>
      <c r="I50" s="93">
        <v>453616262</v>
      </c>
      <c r="J50" s="93">
        <v>453616262</v>
      </c>
      <c r="K50" s="94">
        <f>Table15[[#This Row],[5008382758.0000]]/درآمدها!$C$11</f>
        <v>2.8231930812751748E-3</v>
      </c>
    </row>
    <row r="51" spans="1:11" ht="23.1" customHeight="1" x14ac:dyDescent="0.45">
      <c r="A51" s="92" t="s">
        <v>149</v>
      </c>
      <c r="B51" s="93">
        <v>0</v>
      </c>
      <c r="C51" s="93">
        <v>0</v>
      </c>
      <c r="D51" s="93">
        <v>0</v>
      </c>
      <c r="E51" s="93">
        <f>Table15[[#This Row],[0]]+Table15[[#This Row],[1052073440.0000]]+Table15[[#This Row],[2243711990.0000]]</f>
        <v>0</v>
      </c>
      <c r="F51" s="94">
        <f>Table15[[#This Row],[3295785430.0000]]/درآمدها!$C$11</f>
        <v>0</v>
      </c>
      <c r="G51" s="93">
        <v>0</v>
      </c>
      <c r="H51" s="93">
        <v>0</v>
      </c>
      <c r="I51" s="93">
        <v>2692875117</v>
      </c>
      <c r="J51" s="93">
        <v>2692875117</v>
      </c>
      <c r="K51" s="94">
        <f>Table15[[#This Row],[5008382758.0000]]/درآمدها!$C$11</f>
        <v>1.6759774805102726E-2</v>
      </c>
    </row>
    <row r="52" spans="1:11" ht="23.1" customHeight="1" x14ac:dyDescent="0.45">
      <c r="A52" s="92" t="s">
        <v>52</v>
      </c>
      <c r="B52" s="93">
        <v>0</v>
      </c>
      <c r="C52" s="93">
        <v>702239228</v>
      </c>
      <c r="D52" s="93">
        <v>1072629770</v>
      </c>
      <c r="E52" s="93">
        <f>Table15[[#This Row],[0]]+Table15[[#This Row],[1052073440.0000]]+Table15[[#This Row],[2243711990.0000]]</f>
        <v>1774868998</v>
      </c>
      <c r="F52" s="94">
        <f>Table15[[#This Row],[3295785430.0000]]/درآمدها!$C$11</f>
        <v>1.1046336507493645E-2</v>
      </c>
      <c r="G52" s="93">
        <v>0</v>
      </c>
      <c r="H52" s="93">
        <v>1835878491</v>
      </c>
      <c r="I52" s="93">
        <v>1310260507</v>
      </c>
      <c r="J52" s="93">
        <v>3146138998</v>
      </c>
      <c r="K52" s="94">
        <f>Table15[[#This Row],[5008382758.0000]]/درآمدها!$C$11</f>
        <v>1.9580774756006458E-2</v>
      </c>
    </row>
    <row r="53" spans="1:11" ht="23.1" customHeight="1" x14ac:dyDescent="0.45">
      <c r="A53" s="92" t="s">
        <v>144</v>
      </c>
      <c r="B53" s="93">
        <v>0</v>
      </c>
      <c r="C53" s="93">
        <v>0</v>
      </c>
      <c r="D53" s="93">
        <v>0</v>
      </c>
      <c r="E53" s="93">
        <f>Table15[[#This Row],[0]]+Table15[[#This Row],[1052073440.0000]]+Table15[[#This Row],[2243711990.0000]]</f>
        <v>0</v>
      </c>
      <c r="F53" s="94">
        <f>Table15[[#This Row],[3295785430.0000]]/درآمدها!$C$11</f>
        <v>0</v>
      </c>
      <c r="G53" s="93">
        <v>0</v>
      </c>
      <c r="H53" s="93">
        <v>0</v>
      </c>
      <c r="I53" s="93">
        <v>1991925214</v>
      </c>
      <c r="J53" s="93">
        <v>1991925214</v>
      </c>
      <c r="K53" s="94">
        <f>Table15[[#This Row],[5008382758.0000]]/درآمدها!$C$11</f>
        <v>1.239723959142887E-2</v>
      </c>
    </row>
    <row r="54" spans="1:11" ht="23.1" customHeight="1" x14ac:dyDescent="0.45">
      <c r="A54" s="92" t="s">
        <v>53</v>
      </c>
      <c r="B54" s="93">
        <v>0</v>
      </c>
      <c r="C54" s="93">
        <v>3554311140</v>
      </c>
      <c r="D54" s="93">
        <v>0</v>
      </c>
      <c r="E54" s="93">
        <f>Table15[[#This Row],[0]]+Table15[[#This Row],[1052073440.0000]]+Table15[[#This Row],[2243711990.0000]]</f>
        <v>3554311140</v>
      </c>
      <c r="F54" s="94">
        <f>Table15[[#This Row],[3295785430.0000]]/درآمدها!$C$11</f>
        <v>2.2121135108571745E-2</v>
      </c>
      <c r="G54" s="93">
        <v>0</v>
      </c>
      <c r="H54" s="93">
        <v>3518931499</v>
      </c>
      <c r="I54" s="93">
        <v>0</v>
      </c>
      <c r="J54" s="93">
        <v>3518931499</v>
      </c>
      <c r="K54" s="94">
        <f>Table15[[#This Row],[5008382758.0000]]/درآمدها!$C$11</f>
        <v>2.1900941155981041E-2</v>
      </c>
    </row>
    <row r="55" spans="1:11" ht="23.1" customHeight="1" x14ac:dyDescent="0.45">
      <c r="A55" s="92" t="s">
        <v>148</v>
      </c>
      <c r="B55" s="93">
        <v>0</v>
      </c>
      <c r="C55" s="93">
        <v>0</v>
      </c>
      <c r="D55" s="93">
        <v>0</v>
      </c>
      <c r="E55" s="93">
        <f>Table15[[#This Row],[0]]+Table15[[#This Row],[1052073440.0000]]+Table15[[#This Row],[2243711990.0000]]</f>
        <v>0</v>
      </c>
      <c r="F55" s="94">
        <f>Table15[[#This Row],[3295785430.0000]]/درآمدها!$C$11</f>
        <v>0</v>
      </c>
      <c r="G55" s="93">
        <v>0</v>
      </c>
      <c r="H55" s="93">
        <v>0</v>
      </c>
      <c r="I55" s="93">
        <v>1784254995</v>
      </c>
      <c r="J55" s="93">
        <v>1784254995</v>
      </c>
      <c r="K55" s="94">
        <f>Table15[[#This Row],[5008382758.0000]]/درآمدها!$C$11</f>
        <v>1.1104752582954514E-2</v>
      </c>
    </row>
    <row r="56" spans="1:11" ht="23.1" customHeight="1" x14ac:dyDescent="0.45">
      <c r="A56" s="92" t="s">
        <v>54</v>
      </c>
      <c r="B56" s="93">
        <v>0</v>
      </c>
      <c r="C56" s="93">
        <v>389599103</v>
      </c>
      <c r="D56" s="93">
        <v>128398868</v>
      </c>
      <c r="E56" s="93">
        <f>Table15[[#This Row],[0]]+Table15[[#This Row],[1052073440.0000]]+Table15[[#This Row],[2243711990.0000]]</f>
        <v>517997971</v>
      </c>
      <c r="F56" s="94">
        <f>Table15[[#This Row],[3295785430.0000]]/درآمدها!$C$11</f>
        <v>3.2238885823757759E-3</v>
      </c>
      <c r="G56" s="93">
        <v>0</v>
      </c>
      <c r="H56" s="93">
        <v>564743079</v>
      </c>
      <c r="I56" s="93">
        <v>131662731</v>
      </c>
      <c r="J56" s="93">
        <v>696405810</v>
      </c>
      <c r="K56" s="94">
        <f>Table15[[#This Row],[5008382758.0000]]/درآمدها!$C$11</f>
        <v>4.3342539261783213E-3</v>
      </c>
    </row>
    <row r="57" spans="1:11" ht="23.1" customHeight="1" x14ac:dyDescent="0.45">
      <c r="A57" s="92" t="s">
        <v>137</v>
      </c>
      <c r="B57" s="93">
        <v>0</v>
      </c>
      <c r="C57" s="93">
        <v>0</v>
      </c>
      <c r="D57" s="93">
        <v>0</v>
      </c>
      <c r="E57" s="93">
        <f>Table15[[#This Row],[0]]+Table15[[#This Row],[1052073440.0000]]+Table15[[#This Row],[2243711990.0000]]</f>
        <v>0</v>
      </c>
      <c r="F57" s="94">
        <f>Table15[[#This Row],[3295785430.0000]]/درآمدها!$C$11</f>
        <v>0</v>
      </c>
      <c r="G57" s="93">
        <v>0</v>
      </c>
      <c r="H57" s="93">
        <v>0</v>
      </c>
      <c r="I57" s="93">
        <v>1052891121</v>
      </c>
      <c r="J57" s="93">
        <v>1052891121</v>
      </c>
      <c r="K57" s="94">
        <f>Table15[[#This Row],[5008382758.0000]]/درآمدها!$C$11</f>
        <v>6.5529284929896599E-3</v>
      </c>
    </row>
    <row r="58" spans="1:11" ht="23.1" customHeight="1" x14ac:dyDescent="0.45">
      <c r="A58" s="92" t="s">
        <v>55</v>
      </c>
      <c r="B58" s="93">
        <v>0</v>
      </c>
      <c r="C58" s="93">
        <v>3804095971</v>
      </c>
      <c r="D58" s="93">
        <v>73238743</v>
      </c>
      <c r="E58" s="93">
        <f>Table15[[#This Row],[0]]+Table15[[#This Row],[1052073440.0000]]+Table15[[#This Row],[2243711990.0000]]</f>
        <v>3877334714</v>
      </c>
      <c r="F58" s="94">
        <f>Table15[[#This Row],[3295785430.0000]]/درآمدها!$C$11</f>
        <v>2.4131552273037465E-2</v>
      </c>
      <c r="G58" s="93">
        <v>0</v>
      </c>
      <c r="H58" s="93">
        <v>6408586090</v>
      </c>
      <c r="I58" s="93">
        <v>73238743</v>
      </c>
      <c r="J58" s="93">
        <v>6481824833</v>
      </c>
      <c r="K58" s="94">
        <f>Table15[[#This Row],[5008382758.0000]]/درآمدها!$C$11</f>
        <v>4.0341241166885713E-2</v>
      </c>
    </row>
    <row r="59" spans="1:11" ht="23.1" customHeight="1" x14ac:dyDescent="0.45">
      <c r="A59" s="92" t="s">
        <v>56</v>
      </c>
      <c r="B59" s="93">
        <v>0</v>
      </c>
      <c r="C59" s="93">
        <v>-1768330696</v>
      </c>
      <c r="D59" s="93">
        <v>3478811348</v>
      </c>
      <c r="E59" s="93">
        <f>Table15[[#This Row],[0]]+Table15[[#This Row],[1052073440.0000]]+Table15[[#This Row],[2243711990.0000]]</f>
        <v>1710480652</v>
      </c>
      <c r="F59" s="94">
        <f>Table15[[#This Row],[3295785430.0000]]/درآمدها!$C$11</f>
        <v>1.0645599699380816E-2</v>
      </c>
      <c r="G59" s="93">
        <v>0</v>
      </c>
      <c r="H59" s="93">
        <v>0</v>
      </c>
      <c r="I59" s="93">
        <v>3720961946</v>
      </c>
      <c r="J59" s="93">
        <v>3720961946</v>
      </c>
      <c r="K59" s="94">
        <f>Table15[[#This Row],[5008382758.0000]]/درآمدها!$C$11</f>
        <v>2.3158327647511478E-2</v>
      </c>
    </row>
    <row r="60" spans="1:11" ht="23.1" customHeight="1" x14ac:dyDescent="0.45">
      <c r="A60" s="92" t="s">
        <v>57</v>
      </c>
      <c r="B60" s="93">
        <v>0</v>
      </c>
      <c r="C60" s="93">
        <v>1551092431</v>
      </c>
      <c r="D60" s="93">
        <v>-405983795</v>
      </c>
      <c r="E60" s="93">
        <f>Table15[[#This Row],[0]]+Table15[[#This Row],[1052073440.0000]]+Table15[[#This Row],[2243711990.0000]]</f>
        <v>1145108636</v>
      </c>
      <c r="F60" s="94">
        <f>Table15[[#This Row],[3295785430.0000]]/درآمدها!$C$11</f>
        <v>7.126867022381249E-3</v>
      </c>
      <c r="G60" s="93">
        <v>0</v>
      </c>
      <c r="H60" s="93">
        <v>-28840653</v>
      </c>
      <c r="I60" s="93">
        <v>-405983795</v>
      </c>
      <c r="J60" s="93">
        <v>-434824448</v>
      </c>
      <c r="K60" s="94">
        <v>0</v>
      </c>
    </row>
    <row r="61" spans="1:11" ht="23.1" customHeight="1" x14ac:dyDescent="0.45">
      <c r="A61" s="92" t="s">
        <v>58</v>
      </c>
      <c r="B61" s="93">
        <v>0</v>
      </c>
      <c r="C61" s="93">
        <v>306537925</v>
      </c>
      <c r="D61" s="93">
        <v>109747640</v>
      </c>
      <c r="E61" s="93">
        <f>Table15[[#This Row],[0]]+Table15[[#This Row],[1052073440.0000]]+Table15[[#This Row],[2243711990.0000]]</f>
        <v>416285565</v>
      </c>
      <c r="F61" s="94">
        <f>Table15[[#This Row],[3295785430.0000]]/درآمدها!$C$11</f>
        <v>2.5908562487619259E-3</v>
      </c>
      <c r="G61" s="93">
        <v>0</v>
      </c>
      <c r="H61" s="93">
        <v>306537925</v>
      </c>
      <c r="I61" s="93">
        <v>109747640</v>
      </c>
      <c r="J61" s="93">
        <v>416285565</v>
      </c>
      <c r="K61" s="94">
        <f>Table15[[#This Row],[5008382758.0000]]/درآمدها!$C$11</f>
        <v>2.5908562487619259E-3</v>
      </c>
    </row>
    <row r="62" spans="1:11" ht="23.1" customHeight="1" x14ac:dyDescent="0.45">
      <c r="A62" s="92" t="s">
        <v>59</v>
      </c>
      <c r="B62" s="93">
        <v>0</v>
      </c>
      <c r="C62" s="93">
        <v>63446055</v>
      </c>
      <c r="D62" s="93">
        <v>-235622577</v>
      </c>
      <c r="E62" s="93">
        <f>Table15[[#This Row],[0]]+Table15[[#This Row],[1052073440.0000]]+Table15[[#This Row],[2243711990.0000]]</f>
        <v>-172176522</v>
      </c>
      <c r="F62" s="94">
        <v>0</v>
      </c>
      <c r="G62" s="93">
        <v>0</v>
      </c>
      <c r="H62" s="93">
        <v>0</v>
      </c>
      <c r="I62" s="93">
        <v>-331358323</v>
      </c>
      <c r="J62" s="93">
        <v>-331358323</v>
      </c>
      <c r="K62" s="94">
        <v>0</v>
      </c>
    </row>
    <row r="63" spans="1:11" ht="23.1" customHeight="1" x14ac:dyDescent="0.45">
      <c r="A63" s="92" t="s">
        <v>60</v>
      </c>
      <c r="B63" s="93">
        <v>0</v>
      </c>
      <c r="C63" s="93">
        <v>-168840899</v>
      </c>
      <c r="D63" s="93">
        <v>0</v>
      </c>
      <c r="E63" s="93">
        <f>Table15[[#This Row],[0]]+Table15[[#This Row],[1052073440.0000]]+Table15[[#This Row],[2243711990.0000]]</f>
        <v>-168840899</v>
      </c>
      <c r="F63" s="94">
        <v>0</v>
      </c>
      <c r="G63" s="93">
        <v>0</v>
      </c>
      <c r="H63" s="93">
        <v>-168840899</v>
      </c>
      <c r="I63" s="93">
        <v>0</v>
      </c>
      <c r="J63" s="93">
        <v>-168840899</v>
      </c>
      <c r="K63" s="94">
        <v>0</v>
      </c>
    </row>
    <row r="64" spans="1:11" ht="23.1" customHeight="1" x14ac:dyDescent="0.45">
      <c r="A64" s="92" t="s">
        <v>142</v>
      </c>
      <c r="B64" s="93">
        <v>0</v>
      </c>
      <c r="C64" s="93">
        <v>0</v>
      </c>
      <c r="D64" s="93">
        <v>0</v>
      </c>
      <c r="E64" s="93">
        <f>Table15[[#This Row],[0]]+Table15[[#This Row],[1052073440.0000]]+Table15[[#This Row],[2243711990.0000]]</f>
        <v>0</v>
      </c>
      <c r="F64" s="94">
        <f>Table15[[#This Row],[3295785430.0000]]/درآمدها!$C$11</f>
        <v>0</v>
      </c>
      <c r="G64" s="93">
        <v>0</v>
      </c>
      <c r="H64" s="93">
        <v>0</v>
      </c>
      <c r="I64" s="93">
        <v>1109409755</v>
      </c>
      <c r="J64" s="93">
        <v>1109409755</v>
      </c>
      <c r="K64" s="94">
        <f>Table15[[#This Row],[5008382758.0000]]/درآمدها!$C$11</f>
        <v>6.9046862006353436E-3</v>
      </c>
    </row>
    <row r="65" spans="1:11" ht="23.1" customHeight="1" x14ac:dyDescent="0.45">
      <c r="A65" s="92" t="s">
        <v>140</v>
      </c>
      <c r="B65" s="93">
        <v>0</v>
      </c>
      <c r="C65" s="93">
        <v>0</v>
      </c>
      <c r="D65" s="93">
        <v>0</v>
      </c>
      <c r="E65" s="93">
        <f>Table15[[#This Row],[0]]+Table15[[#This Row],[1052073440.0000]]+Table15[[#This Row],[2243711990.0000]]</f>
        <v>0</v>
      </c>
      <c r="F65" s="94">
        <f>Table15[[#This Row],[3295785430.0000]]/درآمدها!$C$11</f>
        <v>0</v>
      </c>
      <c r="G65" s="93">
        <v>0</v>
      </c>
      <c r="H65" s="93">
        <v>0</v>
      </c>
      <c r="I65" s="93">
        <v>1967445431</v>
      </c>
      <c r="J65" s="93">
        <v>1967445431</v>
      </c>
      <c r="K65" s="94">
        <f>Table15[[#This Row],[5008382758.0000]]/درآمدها!$C$11</f>
        <v>1.2244883602928799E-2</v>
      </c>
    </row>
    <row r="66" spans="1:11" ht="23.1" customHeight="1" x14ac:dyDescent="0.45">
      <c r="A66" s="92" t="s">
        <v>138</v>
      </c>
      <c r="B66" s="93">
        <v>0</v>
      </c>
      <c r="C66" s="93">
        <v>0</v>
      </c>
      <c r="D66" s="93">
        <v>0</v>
      </c>
      <c r="E66" s="93">
        <f>Table15[[#This Row],[0]]+Table15[[#This Row],[1052073440.0000]]+Table15[[#This Row],[2243711990.0000]]</f>
        <v>0</v>
      </c>
      <c r="F66" s="94">
        <f>Table15[[#This Row],[3295785430.0000]]/درآمدها!$C$11</f>
        <v>0</v>
      </c>
      <c r="G66" s="93">
        <v>0</v>
      </c>
      <c r="H66" s="93">
        <v>0</v>
      </c>
      <c r="I66" s="93">
        <v>594583</v>
      </c>
      <c r="J66" s="93">
        <v>594583</v>
      </c>
      <c r="K66" s="94">
        <f>Table15[[#This Row],[5008382758.0000]]/درآمدها!$C$11</f>
        <v>3.7005344659443388E-6</v>
      </c>
    </row>
    <row r="67" spans="1:11" ht="23.1" customHeight="1" x14ac:dyDescent="0.45">
      <c r="A67" s="92" t="s">
        <v>61</v>
      </c>
      <c r="B67" s="93">
        <v>0</v>
      </c>
      <c r="C67" s="93">
        <v>30284</v>
      </c>
      <c r="D67" s="93">
        <v>110061</v>
      </c>
      <c r="E67" s="93">
        <f>Table15[[#This Row],[0]]+Table15[[#This Row],[1052073440.0000]]+Table15[[#This Row],[2243711990.0000]]</f>
        <v>140345</v>
      </c>
      <c r="F67" s="94">
        <f>Table15[[#This Row],[3295785430.0000]]/درآمدها!$C$11</f>
        <v>8.7347184433957616E-7</v>
      </c>
      <c r="G67" s="93">
        <v>0</v>
      </c>
      <c r="H67" s="93">
        <v>0</v>
      </c>
      <c r="I67" s="93">
        <v>110061</v>
      </c>
      <c r="J67" s="93">
        <v>110061</v>
      </c>
      <c r="K67" s="94">
        <f>Table15[[#This Row],[5008382758.0000]]/درآمدها!$C$11</f>
        <v>6.8499187473624344E-7</v>
      </c>
    </row>
    <row r="68" spans="1:11" ht="23.1" customHeight="1" thickBot="1" x14ac:dyDescent="0.5">
      <c r="A68" s="92" t="s">
        <v>62</v>
      </c>
      <c r="B68" s="93">
        <v>0</v>
      </c>
      <c r="C68" s="93">
        <v>400354251</v>
      </c>
      <c r="D68" s="93">
        <v>0</v>
      </c>
      <c r="E68" s="93">
        <f>Table15[[#This Row],[0]]+Table15[[#This Row],[1052073440.0000]]+Table15[[#This Row],[2243711990.0000]]</f>
        <v>400354251</v>
      </c>
      <c r="F68" s="94">
        <f>Table15[[#This Row],[3295785430.0000]]/درآمدها!$C$11</f>
        <v>2.4917037729178782E-3</v>
      </c>
      <c r="G68" s="93">
        <v>0</v>
      </c>
      <c r="H68" s="93">
        <v>400354251</v>
      </c>
      <c r="I68" s="93">
        <v>0</v>
      </c>
      <c r="J68" s="93">
        <v>400354251</v>
      </c>
      <c r="K68" s="94">
        <f>Table15[[#This Row],[5008382758.0000]]/درآمدها!$C$11</f>
        <v>2.4917037729178782E-3</v>
      </c>
    </row>
    <row r="69" spans="1:11" ht="23.1" customHeight="1" thickBot="1" x14ac:dyDescent="0.5">
      <c r="A69" s="95" t="s">
        <v>63</v>
      </c>
      <c r="B69" s="96">
        <f>SUBTOTAL(109,B11:B68)</f>
        <v>29150789</v>
      </c>
      <c r="C69" s="96">
        <f>SUBTOTAL(109,C11:C68)</f>
        <v>59105491438</v>
      </c>
      <c r="D69" s="96">
        <v>33896571439</v>
      </c>
      <c r="E69" s="96">
        <f t="shared" ref="E69:K69" si="0">SUBTOTAL(109,E11:E68)</f>
        <v>93031213666</v>
      </c>
      <c r="F69" s="97">
        <f t="shared" si="0"/>
        <v>0.58112519076321201</v>
      </c>
      <c r="G69" s="96">
        <f t="shared" si="0"/>
        <v>1100860636</v>
      </c>
      <c r="H69" s="96">
        <f t="shared" si="0"/>
        <v>92255187164</v>
      </c>
      <c r="I69" s="96">
        <f t="shared" si="0"/>
        <v>63267425292</v>
      </c>
      <c r="J69" s="96">
        <f t="shared" si="0"/>
        <v>156623473092</v>
      </c>
      <c r="K69" s="97">
        <f t="shared" si="0"/>
        <v>0.98060430195643111</v>
      </c>
    </row>
    <row r="70" spans="1:11" ht="23.1" customHeight="1" thickTop="1" x14ac:dyDescent="0.45">
      <c r="A70" s="13" t="s">
        <v>64</v>
      </c>
      <c r="B70" s="30"/>
      <c r="C70" s="30"/>
      <c r="D70" s="30"/>
      <c r="E70" s="30"/>
      <c r="F70" s="34"/>
      <c r="G70" s="30"/>
      <c r="H70" s="30"/>
      <c r="I70" s="30"/>
      <c r="J70" s="30"/>
      <c r="K70" s="30"/>
    </row>
    <row r="75" spans="1:11" x14ac:dyDescent="0.45">
      <c r="D75" s="98"/>
    </row>
  </sheetData>
  <mergeCells count="15">
    <mergeCell ref="A1:K1"/>
    <mergeCell ref="A2:K2"/>
    <mergeCell ref="A3:K3"/>
    <mergeCell ref="E8:F9"/>
    <mergeCell ref="J8:K9"/>
    <mergeCell ref="A5:K5"/>
    <mergeCell ref="G7:K7"/>
    <mergeCell ref="B7:F7"/>
    <mergeCell ref="A8:A10"/>
    <mergeCell ref="B8:B10"/>
    <mergeCell ref="C8:C10"/>
    <mergeCell ref="D8:D10"/>
    <mergeCell ref="G8:G10"/>
    <mergeCell ref="H8:H10"/>
    <mergeCell ref="I8:I10"/>
  </mergeCells>
  <pageMargins left="0.7" right="0.7" top="0.75" bottom="0.75" header="0.3" footer="0.3"/>
  <pageSetup paperSize="9" scale="7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rightToLeft="1" view="pageBreakPreview" zoomScale="106" zoomScaleNormal="100" zoomScaleSheetLayoutView="106" workbookViewId="0">
      <selection activeCell="J3" sqref="J3"/>
    </sheetView>
  </sheetViews>
  <sheetFormatPr defaultColWidth="9" defaultRowHeight="18" x14ac:dyDescent="0.45"/>
  <cols>
    <col min="1" max="1" width="34.28515625" style="10" bestFit="1" customWidth="1"/>
    <col min="2" max="2" width="13" style="10" customWidth="1"/>
    <col min="3" max="3" width="13.85546875" style="10" customWidth="1"/>
    <col min="4" max="9" width="13" style="10" customWidth="1"/>
    <col min="10" max="10" width="9" style="11" customWidth="1"/>
    <col min="11" max="16384" width="9" style="11"/>
  </cols>
  <sheetData>
    <row r="1" spans="1:9" ht="19.5" x14ac:dyDescent="0.45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ht="19.5" x14ac:dyDescent="0.45">
      <c r="A2" s="146" t="s">
        <v>103</v>
      </c>
      <c r="B2" s="146"/>
      <c r="C2" s="146"/>
      <c r="D2" s="146"/>
      <c r="E2" s="146"/>
      <c r="F2" s="146"/>
      <c r="G2" s="146"/>
      <c r="H2" s="146"/>
      <c r="I2" s="146"/>
    </row>
    <row r="3" spans="1:9" ht="19.5" x14ac:dyDescent="0.45">
      <c r="A3" s="146" t="s">
        <v>104</v>
      </c>
      <c r="B3" s="146"/>
      <c r="C3" s="146"/>
      <c r="D3" s="146"/>
      <c r="E3" s="146"/>
      <c r="F3" s="146"/>
      <c r="G3" s="146"/>
      <c r="H3" s="146"/>
      <c r="I3" s="146"/>
    </row>
    <row r="4" spans="1:9" ht="19.5" x14ac:dyDescent="0.45">
      <c r="A4" s="149" t="s">
        <v>153</v>
      </c>
      <c r="B4" s="149"/>
      <c r="C4" s="149"/>
      <c r="D4" s="149"/>
      <c r="E4" s="149"/>
      <c r="F4" s="149"/>
      <c r="G4" s="149"/>
      <c r="H4" s="149"/>
      <c r="I4" s="149"/>
    </row>
    <row r="6" spans="1:9" ht="19.5" customHeight="1" thickBot="1" x14ac:dyDescent="0.5">
      <c r="A6" s="99"/>
      <c r="B6" s="148" t="s">
        <v>120</v>
      </c>
      <c r="C6" s="148"/>
      <c r="D6" s="148"/>
      <c r="E6" s="148"/>
      <c r="F6" s="148" t="s">
        <v>121</v>
      </c>
      <c r="G6" s="148"/>
      <c r="H6" s="148"/>
      <c r="I6" s="148"/>
    </row>
    <row r="7" spans="1:9" ht="20.25" customHeight="1" x14ac:dyDescent="0.45">
      <c r="A7" s="152"/>
      <c r="B7" s="147" t="s">
        <v>154</v>
      </c>
      <c r="C7" s="147" t="s">
        <v>155</v>
      </c>
      <c r="D7" s="147" t="s">
        <v>156</v>
      </c>
      <c r="E7" s="147" t="s">
        <v>63</v>
      </c>
      <c r="F7" s="147" t="s">
        <v>154</v>
      </c>
      <c r="G7" s="147" t="s">
        <v>155</v>
      </c>
      <c r="H7" s="147" t="s">
        <v>156</v>
      </c>
      <c r="I7" s="147" t="s">
        <v>63</v>
      </c>
    </row>
    <row r="8" spans="1:9" ht="20.25" customHeight="1" thickBot="1" x14ac:dyDescent="0.5">
      <c r="A8" s="153"/>
      <c r="B8" s="148"/>
      <c r="C8" s="148"/>
      <c r="D8" s="148"/>
      <c r="E8" s="148"/>
      <c r="F8" s="148"/>
      <c r="G8" s="148"/>
      <c r="H8" s="148"/>
      <c r="I8" s="148"/>
    </row>
    <row r="9" spans="1:9" ht="23.1" customHeight="1" thickBot="1" x14ac:dyDescent="0.5">
      <c r="A9" s="92" t="s">
        <v>77</v>
      </c>
      <c r="B9" s="100">
        <v>0</v>
      </c>
      <c r="C9" s="101">
        <v>-967085062</v>
      </c>
      <c r="D9" s="101">
        <v>903385103</v>
      </c>
      <c r="E9" s="101">
        <v>-63699959</v>
      </c>
      <c r="F9" s="101">
        <v>0</v>
      </c>
      <c r="G9" s="101">
        <v>0</v>
      </c>
      <c r="H9" s="101">
        <v>903385103</v>
      </c>
      <c r="I9" s="101">
        <v>903385103</v>
      </c>
    </row>
    <row r="10" spans="1:9" ht="23.1" customHeight="1" x14ac:dyDescent="0.45">
      <c r="A10" s="58" t="s">
        <v>63</v>
      </c>
      <c r="B10" s="48">
        <v>0</v>
      </c>
      <c r="C10" s="72">
        <v>-967085062</v>
      </c>
      <c r="D10" s="72">
        <v>903385103</v>
      </c>
      <c r="E10" s="72">
        <v>-63699959</v>
      </c>
      <c r="F10" s="72">
        <v>0</v>
      </c>
      <c r="G10" s="72">
        <v>0</v>
      </c>
      <c r="H10" s="72">
        <v>903385103</v>
      </c>
      <c r="I10" s="72">
        <v>903385103</v>
      </c>
    </row>
    <row r="11" spans="1:9" ht="23.1" customHeight="1" x14ac:dyDescent="0.45">
      <c r="A11" s="33" t="s">
        <v>64</v>
      </c>
      <c r="B11" s="30"/>
      <c r="C11" s="30"/>
      <c r="D11" s="30"/>
      <c r="E11" s="30"/>
      <c r="F11" s="30"/>
      <c r="G11" s="30"/>
      <c r="H11" s="30"/>
      <c r="I11" s="30"/>
    </row>
    <row r="12" spans="1:9" x14ac:dyDescent="0.45">
      <c r="C12" s="102"/>
    </row>
    <row r="13" spans="1:9" x14ac:dyDescent="0.45">
      <c r="C13" s="98"/>
      <c r="E13" s="98"/>
    </row>
  </sheetData>
  <mergeCells count="15">
    <mergeCell ref="E7:E8"/>
    <mergeCell ref="I7:I8"/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8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"/>
  <sheetViews>
    <sheetView rightToLeft="1" view="pageBreakPreview" zoomScale="106" zoomScaleNormal="100" zoomScaleSheetLayoutView="106" workbookViewId="0">
      <selection activeCell="C12" sqref="C12"/>
    </sheetView>
  </sheetViews>
  <sheetFormatPr defaultColWidth="9" defaultRowHeight="18" x14ac:dyDescent="0.45"/>
  <cols>
    <col min="1" max="1" width="20.42578125" style="10" customWidth="1"/>
    <col min="2" max="2" width="14.5703125" style="10" customWidth="1"/>
    <col min="3" max="3" width="29.28515625" style="10" customWidth="1"/>
    <col min="4" max="4" width="26" style="10" customWidth="1"/>
    <col min="5" max="5" width="29.28515625" style="10" customWidth="1"/>
    <col min="6" max="6" width="26" style="10" customWidth="1"/>
    <col min="7" max="7" width="13" style="11" customWidth="1"/>
    <col min="8" max="8" width="9" style="11" customWidth="1"/>
    <col min="9" max="16384" width="9" style="11"/>
  </cols>
  <sheetData>
    <row r="1" spans="1:7" ht="19.5" x14ac:dyDescent="0.45">
      <c r="A1" s="146" t="s">
        <v>0</v>
      </c>
      <c r="B1" s="146"/>
      <c r="C1" s="146"/>
      <c r="D1" s="146"/>
      <c r="E1" s="146"/>
      <c r="F1" s="146"/>
    </row>
    <row r="2" spans="1:7" ht="19.5" x14ac:dyDescent="0.45">
      <c r="A2" s="146" t="s">
        <v>103</v>
      </c>
      <c r="B2" s="146"/>
      <c r="C2" s="146"/>
      <c r="D2" s="146"/>
      <c r="E2" s="146"/>
      <c r="F2" s="146"/>
    </row>
    <row r="3" spans="1:7" ht="19.5" x14ac:dyDescent="0.45">
      <c r="A3" s="146" t="s">
        <v>104</v>
      </c>
      <c r="B3" s="146"/>
      <c r="C3" s="146"/>
      <c r="D3" s="146"/>
      <c r="E3" s="146"/>
      <c r="F3" s="146"/>
    </row>
    <row r="4" spans="1:7" ht="19.5" x14ac:dyDescent="0.45">
      <c r="A4" s="149" t="s">
        <v>162</v>
      </c>
      <c r="B4" s="149"/>
      <c r="C4" s="149"/>
      <c r="D4" s="149"/>
      <c r="E4" s="149"/>
      <c r="F4" s="149"/>
    </row>
    <row r="5" spans="1:7" ht="18.75" thickBot="1" x14ac:dyDescent="0.5">
      <c r="A5" s="35"/>
      <c r="B5" s="35"/>
      <c r="C5" s="35"/>
      <c r="D5" s="35"/>
      <c r="E5" s="35"/>
      <c r="F5" s="35"/>
    </row>
    <row r="6" spans="1:7" ht="37.5" customHeight="1" thickBot="1" x14ac:dyDescent="0.5">
      <c r="A6" s="154" t="s">
        <v>163</v>
      </c>
      <c r="B6" s="154"/>
      <c r="C6" s="155" t="s">
        <v>120</v>
      </c>
      <c r="D6" s="155"/>
      <c r="E6" s="154" t="s">
        <v>121</v>
      </c>
      <c r="F6" s="154"/>
      <c r="G6" s="12"/>
    </row>
    <row r="7" spans="1:7" ht="59.25" customHeight="1" thickBot="1" x14ac:dyDescent="0.5">
      <c r="A7" s="91" t="s">
        <v>164</v>
      </c>
      <c r="B7" s="90" t="s">
        <v>85</v>
      </c>
      <c r="C7" s="90" t="s">
        <v>165</v>
      </c>
      <c r="D7" s="90" t="s">
        <v>166</v>
      </c>
      <c r="E7" s="90" t="s">
        <v>165</v>
      </c>
      <c r="F7" s="90" t="s">
        <v>166</v>
      </c>
      <c r="G7" s="10"/>
    </row>
    <row r="8" spans="1:7" ht="23.1" customHeight="1" x14ac:dyDescent="0.45">
      <c r="A8" s="103" t="s">
        <v>98</v>
      </c>
      <c r="B8" s="103" t="s">
        <v>99</v>
      </c>
      <c r="C8" s="104">
        <v>320671233</v>
      </c>
      <c r="D8" s="105" t="s">
        <v>167</v>
      </c>
      <c r="E8" s="104">
        <v>962177206</v>
      </c>
      <c r="F8" s="105" t="s">
        <v>168</v>
      </c>
    </row>
    <row r="9" spans="1:7" ht="23.1" customHeight="1" thickBot="1" x14ac:dyDescent="0.5">
      <c r="A9" s="106" t="s">
        <v>91</v>
      </c>
      <c r="B9" s="106" t="s">
        <v>92</v>
      </c>
      <c r="C9" s="107">
        <v>350655897</v>
      </c>
      <c r="D9" s="108" t="s">
        <v>169</v>
      </c>
      <c r="E9" s="107">
        <v>1776296741</v>
      </c>
      <c r="F9" s="108" t="s">
        <v>170</v>
      </c>
    </row>
    <row r="10" spans="1:7" ht="23.1" customHeight="1" x14ac:dyDescent="0.45">
      <c r="A10" s="109" t="s">
        <v>63</v>
      </c>
      <c r="B10" s="109"/>
      <c r="C10" s="110">
        <v>671327130</v>
      </c>
      <c r="D10" s="109"/>
      <c r="E10" s="110">
        <v>2738473947</v>
      </c>
      <c r="F10" s="109"/>
    </row>
    <row r="11" spans="1:7" ht="23.1" customHeight="1" x14ac:dyDescent="0.45">
      <c r="A11" s="33" t="s">
        <v>64</v>
      </c>
      <c r="B11" s="22"/>
      <c r="C11" s="30"/>
      <c r="D11" s="22"/>
      <c r="E11" s="30"/>
      <c r="F11" s="22"/>
      <c r="G11" s="10"/>
    </row>
    <row r="12" spans="1:7" x14ac:dyDescent="0.45">
      <c r="C12" s="102"/>
    </row>
    <row r="13" spans="1:7" x14ac:dyDescent="0.45">
      <c r="C13" s="102"/>
      <c r="E13" s="102"/>
    </row>
    <row r="14" spans="1:7" x14ac:dyDescent="0.45">
      <c r="C14" s="102"/>
      <c r="E14" s="98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65" orientation="portrait" horizontalDpi="4294967295" verticalDpi="4294967295" r:id="rId1"/>
  <headerFooter differentOddEven="1" differentFirst="1"/>
  <colBreaks count="1" manualBreakCount="1">
    <brk id="6" max="9" man="1"/>
  </col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view="pageBreakPreview" zoomScale="106" zoomScaleNormal="100" zoomScaleSheetLayoutView="106" workbookViewId="0">
      <selection activeCell="B16" sqref="B16"/>
    </sheetView>
  </sheetViews>
  <sheetFormatPr defaultColWidth="9" defaultRowHeight="18" x14ac:dyDescent="0.45"/>
  <cols>
    <col min="1" max="1" width="18.85546875" style="10" bestFit="1" customWidth="1"/>
    <col min="2" max="2" width="29.7109375" style="10" customWidth="1"/>
    <col min="3" max="3" width="30.42578125" style="10" customWidth="1"/>
    <col min="4" max="4" width="9" style="11" customWidth="1"/>
    <col min="5" max="16384" width="9" style="11"/>
  </cols>
  <sheetData>
    <row r="1" spans="1:3" ht="19.5" x14ac:dyDescent="0.45">
      <c r="A1" s="146" t="s">
        <v>0</v>
      </c>
      <c r="B1" s="146"/>
      <c r="C1" s="146"/>
    </row>
    <row r="2" spans="1:3" ht="19.5" x14ac:dyDescent="0.45">
      <c r="A2" s="146" t="s">
        <v>103</v>
      </c>
      <c r="B2" s="146"/>
      <c r="C2" s="146"/>
    </row>
    <row r="3" spans="1:3" ht="19.5" x14ac:dyDescent="0.45">
      <c r="A3" s="146" t="s">
        <v>104</v>
      </c>
      <c r="B3" s="146"/>
      <c r="C3" s="146"/>
    </row>
    <row r="4" spans="1:3" ht="19.5" x14ac:dyDescent="0.45">
      <c r="A4" s="149" t="s">
        <v>171</v>
      </c>
      <c r="B4" s="149"/>
      <c r="C4" s="149"/>
    </row>
    <row r="5" spans="1:3" ht="20.25" thickBot="1" x14ac:dyDescent="0.5">
      <c r="A5" s="99"/>
      <c r="B5" s="90" t="s">
        <v>120</v>
      </c>
      <c r="C5" s="90" t="s">
        <v>121</v>
      </c>
    </row>
    <row r="6" spans="1:3" ht="16.5" customHeight="1" x14ac:dyDescent="0.45">
      <c r="A6" s="152" t="s">
        <v>117</v>
      </c>
      <c r="B6" s="147" t="s">
        <v>88</v>
      </c>
      <c r="C6" s="147" t="s">
        <v>88</v>
      </c>
    </row>
    <row r="7" spans="1:3" ht="18.75" thickBot="1" x14ac:dyDescent="0.5">
      <c r="A7" s="153"/>
      <c r="B7" s="148"/>
      <c r="C7" s="148"/>
    </row>
    <row r="8" spans="1:3" ht="23.1" customHeight="1" x14ac:dyDescent="0.45">
      <c r="A8" s="92" t="s">
        <v>117</v>
      </c>
      <c r="B8" s="93">
        <v>26607697</v>
      </c>
      <c r="C8" s="93">
        <v>180233177</v>
      </c>
    </row>
    <row r="9" spans="1:3" ht="23.1" customHeight="1" thickBot="1" x14ac:dyDescent="0.5">
      <c r="A9" s="92" t="s">
        <v>172</v>
      </c>
      <c r="B9" s="93">
        <v>168130517</v>
      </c>
      <c r="C9" s="93">
        <v>229333259</v>
      </c>
    </row>
    <row r="10" spans="1:3" ht="23.1" customHeight="1" x14ac:dyDescent="0.45">
      <c r="A10" s="111" t="s">
        <v>63</v>
      </c>
      <c r="B10" s="110">
        <v>194738214</v>
      </c>
      <c r="C10" s="110">
        <v>409566436</v>
      </c>
    </row>
    <row r="11" spans="1:3" ht="23.1" customHeight="1" x14ac:dyDescent="0.45">
      <c r="A11" s="13" t="s">
        <v>64</v>
      </c>
      <c r="B11" s="15"/>
      <c r="C11" s="15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rightToLeft="1" view="pageBreakPreview" zoomScale="106" zoomScaleNormal="100" zoomScaleSheetLayoutView="106" workbookViewId="0">
      <selection activeCell="O12" sqref="O12"/>
    </sheetView>
  </sheetViews>
  <sheetFormatPr defaultColWidth="9" defaultRowHeight="15.75" x14ac:dyDescent="0.4"/>
  <cols>
    <col min="1" max="1" width="37.140625" style="9" bestFit="1" customWidth="1"/>
    <col min="2" max="2" width="13" style="9" customWidth="1"/>
    <col min="3" max="4" width="15.85546875" style="9" customWidth="1"/>
    <col min="5" max="5" width="13" style="9" customWidth="1"/>
    <col min="6" max="6" width="15.85546875" style="9" customWidth="1"/>
    <col min="7" max="7" width="13" style="9" customWidth="1"/>
    <col min="8" max="8" width="15.85546875" style="9" customWidth="1"/>
    <col min="9" max="9" width="13" style="9" customWidth="1"/>
    <col min="10" max="10" width="15.42578125" style="9" bestFit="1" customWidth="1"/>
    <col min="11" max="12" width="15.85546875" style="9" customWidth="1"/>
    <col min="13" max="13" width="17.5703125" style="9" bestFit="1" customWidth="1"/>
    <col min="14" max="14" width="9" style="4" customWidth="1"/>
    <col min="15" max="15" width="15.7109375" style="4" bestFit="1" customWidth="1"/>
    <col min="16" max="16384" width="9" style="4"/>
  </cols>
  <sheetData>
    <row r="1" spans="1:15" ht="19.5" x14ac:dyDescent="0.4">
      <c r="A1" s="126" t="s">
        <v>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5" ht="19.5" x14ac:dyDescent="0.4">
      <c r="A2" s="126" t="s">
        <v>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5" ht="19.5" x14ac:dyDescent="0.4">
      <c r="A3" s="126" t="s">
        <v>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5" ht="21.75" x14ac:dyDescent="0.4">
      <c r="A4" s="121" t="s">
        <v>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5" ht="21.75" x14ac:dyDescent="0.4">
      <c r="A5" s="121" t="s">
        <v>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5" ht="21.75" x14ac:dyDescent="0.4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5" ht="18.75" customHeight="1" x14ac:dyDescent="0.4">
      <c r="A7" s="36"/>
      <c r="B7" s="123" t="s">
        <v>6</v>
      </c>
      <c r="C7" s="123"/>
      <c r="D7" s="123"/>
      <c r="E7" s="130" t="s">
        <v>7</v>
      </c>
      <c r="F7" s="130"/>
      <c r="G7" s="130"/>
      <c r="H7" s="130"/>
      <c r="I7" s="123" t="s">
        <v>8</v>
      </c>
      <c r="J7" s="123"/>
      <c r="K7" s="123"/>
      <c r="L7" s="123"/>
      <c r="M7" s="123"/>
    </row>
    <row r="8" spans="1:15" ht="17.25" customHeight="1" x14ac:dyDescent="0.4">
      <c r="A8" s="127" t="s">
        <v>9</v>
      </c>
      <c r="B8" s="127" t="s">
        <v>10</v>
      </c>
      <c r="C8" s="127" t="s">
        <v>11</v>
      </c>
      <c r="D8" s="127" t="s">
        <v>12</v>
      </c>
      <c r="E8" s="128" t="s">
        <v>13</v>
      </c>
      <c r="F8" s="128"/>
      <c r="G8" s="129" t="s">
        <v>14</v>
      </c>
      <c r="H8" s="129"/>
      <c r="I8" s="122" t="s">
        <v>10</v>
      </c>
      <c r="J8" s="122" t="s">
        <v>15</v>
      </c>
      <c r="K8" s="122" t="s">
        <v>11</v>
      </c>
      <c r="L8" s="122" t="s">
        <v>12</v>
      </c>
      <c r="M8" s="124" t="s">
        <v>16</v>
      </c>
      <c r="O8" s="43" t="s">
        <v>173</v>
      </c>
    </row>
    <row r="9" spans="1:15" ht="20.25" customHeight="1" thickBot="1" x14ac:dyDescent="0.45">
      <c r="A9" s="123"/>
      <c r="B9" s="123"/>
      <c r="C9" s="123"/>
      <c r="D9" s="123"/>
      <c r="E9" s="37" t="s">
        <v>10</v>
      </c>
      <c r="F9" s="37" t="s">
        <v>17</v>
      </c>
      <c r="G9" s="37" t="s">
        <v>10</v>
      </c>
      <c r="H9" s="37" t="s">
        <v>18</v>
      </c>
      <c r="I9" s="123"/>
      <c r="J9" s="123"/>
      <c r="K9" s="123"/>
      <c r="L9" s="123"/>
      <c r="M9" s="125"/>
      <c r="O9" s="44">
        <v>587097771440</v>
      </c>
    </row>
    <row r="10" spans="1:15" ht="23.1" customHeight="1" x14ac:dyDescent="0.4">
      <c r="A10" s="38" t="s">
        <v>19</v>
      </c>
      <c r="B10" s="39">
        <v>405051</v>
      </c>
      <c r="C10" s="39">
        <v>15035407233</v>
      </c>
      <c r="D10" s="39">
        <v>16748004561</v>
      </c>
      <c r="E10" s="39">
        <v>0</v>
      </c>
      <c r="F10" s="39">
        <v>0</v>
      </c>
      <c r="G10" s="39">
        <v>205051</v>
      </c>
      <c r="H10" s="39">
        <v>9855161631</v>
      </c>
      <c r="I10" s="39">
        <v>200000</v>
      </c>
      <c r="J10" s="39">
        <v>51340</v>
      </c>
      <c r="K10" s="39">
        <v>7423957592</v>
      </c>
      <c r="L10" s="39">
        <v>10188628360</v>
      </c>
      <c r="M10" s="40">
        <f>Table1[[#This Row],[10188628360.0000]]/$O$9</f>
        <v>1.7354227618697839E-2</v>
      </c>
    </row>
    <row r="11" spans="1:15" ht="23.1" customHeight="1" x14ac:dyDescent="0.4">
      <c r="A11" s="38" t="s">
        <v>20</v>
      </c>
      <c r="B11" s="39">
        <v>0</v>
      </c>
      <c r="C11" s="39">
        <v>0</v>
      </c>
      <c r="D11" s="39">
        <v>0</v>
      </c>
      <c r="E11" s="39">
        <v>86000</v>
      </c>
      <c r="F11" s="39">
        <v>9496882346</v>
      </c>
      <c r="G11" s="39">
        <v>16774</v>
      </c>
      <c r="H11" s="39">
        <v>2241775012</v>
      </c>
      <c r="I11" s="39">
        <v>69226</v>
      </c>
      <c r="J11" s="39">
        <v>136350</v>
      </c>
      <c r="K11" s="39">
        <v>7644548573</v>
      </c>
      <c r="L11" s="39">
        <v>9366001904</v>
      </c>
      <c r="M11" s="40">
        <f>Table1[[#This Row],[10188628360.0000]]/$O$9</f>
        <v>1.5953053068192721E-2</v>
      </c>
    </row>
    <row r="12" spans="1:15" ht="23.1" customHeight="1" x14ac:dyDescent="0.4">
      <c r="A12" s="38" t="s">
        <v>21</v>
      </c>
      <c r="B12" s="39">
        <v>0</v>
      </c>
      <c r="C12" s="39">
        <v>0</v>
      </c>
      <c r="D12" s="39">
        <v>0</v>
      </c>
      <c r="E12" s="39">
        <v>6351779</v>
      </c>
      <c r="F12" s="39">
        <v>15184421924</v>
      </c>
      <c r="G12" s="39">
        <v>0</v>
      </c>
      <c r="H12" s="39">
        <v>0</v>
      </c>
      <c r="I12" s="39">
        <v>6351779</v>
      </c>
      <c r="J12" s="39">
        <v>2705</v>
      </c>
      <c r="K12" s="39">
        <v>15184421924</v>
      </c>
      <c r="L12" s="39">
        <v>17048748724</v>
      </c>
      <c r="M12" s="40">
        <f>Table1[[#This Row],[10188628360.0000]]/$O$9</f>
        <v>2.9039028171038359E-2</v>
      </c>
    </row>
    <row r="13" spans="1:15" ht="23.1" customHeight="1" x14ac:dyDescent="0.4">
      <c r="A13" s="38" t="s">
        <v>22</v>
      </c>
      <c r="B13" s="39">
        <v>1191000</v>
      </c>
      <c r="C13" s="39">
        <v>10000133002</v>
      </c>
      <c r="D13" s="39">
        <v>13283359729</v>
      </c>
      <c r="E13" s="39">
        <v>0</v>
      </c>
      <c r="F13" s="39">
        <v>0</v>
      </c>
      <c r="G13" s="39">
        <v>1191000</v>
      </c>
      <c r="H13" s="39">
        <v>16498005531</v>
      </c>
      <c r="I13" s="39">
        <v>0</v>
      </c>
      <c r="J13" s="39">
        <v>0</v>
      </c>
      <c r="K13" s="39">
        <v>0</v>
      </c>
      <c r="L13" s="39">
        <v>0</v>
      </c>
      <c r="M13" s="40">
        <f>Table1[[#This Row],[10188628360.0000]]/$O$9</f>
        <v>0</v>
      </c>
    </row>
    <row r="14" spans="1:15" ht="23.1" customHeight="1" x14ac:dyDescent="0.4">
      <c r="A14" s="38" t="s">
        <v>23</v>
      </c>
      <c r="B14" s="39">
        <v>7000000</v>
      </c>
      <c r="C14" s="39">
        <v>33147853621</v>
      </c>
      <c r="D14" s="39">
        <v>36347842370</v>
      </c>
      <c r="E14" s="39">
        <v>200000</v>
      </c>
      <c r="F14" s="39">
        <v>1052797194</v>
      </c>
      <c r="G14" s="39">
        <v>3300000</v>
      </c>
      <c r="H14" s="39">
        <v>19212148259</v>
      </c>
      <c r="I14" s="39">
        <v>3900000</v>
      </c>
      <c r="J14" s="39">
        <v>6250</v>
      </c>
      <c r="K14" s="39">
        <v>18525352525</v>
      </c>
      <c r="L14" s="39">
        <v>24186581250</v>
      </c>
      <c r="M14" s="40">
        <f>Table1[[#This Row],[10188628360.0000]]/$O$9</f>
        <v>4.1196854129894801E-2</v>
      </c>
    </row>
    <row r="15" spans="1:15" ht="23.1" customHeight="1" x14ac:dyDescent="0.4">
      <c r="A15" s="38" t="s">
        <v>24</v>
      </c>
      <c r="B15" s="39">
        <v>0</v>
      </c>
      <c r="C15" s="39">
        <v>0</v>
      </c>
      <c r="D15" s="39">
        <v>0</v>
      </c>
      <c r="E15" s="39">
        <v>400000</v>
      </c>
      <c r="F15" s="39">
        <v>2085541114</v>
      </c>
      <c r="G15" s="39">
        <v>400000</v>
      </c>
      <c r="H15" s="39">
        <v>2137349594</v>
      </c>
      <c r="I15" s="39">
        <v>0</v>
      </c>
      <c r="J15" s="39">
        <v>0</v>
      </c>
      <c r="K15" s="39">
        <v>0</v>
      </c>
      <c r="L15" s="39">
        <v>0</v>
      </c>
      <c r="M15" s="40">
        <f>Table1[[#This Row],[10188628360.0000]]/$O$9</f>
        <v>0</v>
      </c>
    </row>
    <row r="16" spans="1:15" ht="23.1" customHeight="1" x14ac:dyDescent="0.4">
      <c r="A16" s="38" t="s">
        <v>25</v>
      </c>
      <c r="B16" s="39">
        <v>1000000</v>
      </c>
      <c r="C16" s="39">
        <v>5863035818</v>
      </c>
      <c r="D16" s="39">
        <v>7977850800</v>
      </c>
      <c r="E16" s="39">
        <v>0</v>
      </c>
      <c r="F16" s="39">
        <v>0</v>
      </c>
      <c r="G16" s="39">
        <v>0</v>
      </c>
      <c r="H16" s="39">
        <v>0</v>
      </c>
      <c r="I16" s="39">
        <v>1000000</v>
      </c>
      <c r="J16" s="39">
        <v>8140</v>
      </c>
      <c r="K16" s="39">
        <v>5863035818</v>
      </c>
      <c r="L16" s="39">
        <v>8077077800</v>
      </c>
      <c r="M16" s="40">
        <f>Table1[[#This Row],[10188628360.0000]]/$O$9</f>
        <v>1.3757636620198715E-2</v>
      </c>
    </row>
    <row r="17" spans="1:13" ht="23.1" customHeight="1" x14ac:dyDescent="0.4">
      <c r="A17" s="38" t="s">
        <v>26</v>
      </c>
      <c r="B17" s="39">
        <v>340000</v>
      </c>
      <c r="C17" s="39">
        <v>20564648942</v>
      </c>
      <c r="D17" s="39">
        <v>22080984310</v>
      </c>
      <c r="E17" s="39">
        <v>0</v>
      </c>
      <c r="F17" s="39">
        <v>0</v>
      </c>
      <c r="G17" s="39">
        <v>340000</v>
      </c>
      <c r="H17" s="39">
        <v>26651217911</v>
      </c>
      <c r="I17" s="39">
        <v>0</v>
      </c>
      <c r="J17" s="39">
        <v>0</v>
      </c>
      <c r="K17" s="39">
        <v>0</v>
      </c>
      <c r="L17" s="39">
        <v>0</v>
      </c>
      <c r="M17" s="40">
        <f>Table1[[#This Row],[10188628360.0000]]/$O$9</f>
        <v>0</v>
      </c>
    </row>
    <row r="18" spans="1:13" ht="23.1" customHeight="1" x14ac:dyDescent="0.4">
      <c r="A18" s="38" t="s">
        <v>27</v>
      </c>
      <c r="B18" s="39">
        <v>4169412</v>
      </c>
      <c r="C18" s="39">
        <v>11638712913</v>
      </c>
      <c r="D18" s="39">
        <v>12701150110</v>
      </c>
      <c r="E18" s="39">
        <v>2400000</v>
      </c>
      <c r="F18" s="39">
        <v>7591770688</v>
      </c>
      <c r="G18" s="39">
        <v>2569412</v>
      </c>
      <c r="H18" s="39">
        <v>9774825673</v>
      </c>
      <c r="I18" s="39">
        <v>4000000</v>
      </c>
      <c r="J18" s="39">
        <v>3874</v>
      </c>
      <c r="K18" s="39">
        <v>11709104926</v>
      </c>
      <c r="L18" s="39">
        <v>15376215920</v>
      </c>
      <c r="M18" s="40">
        <f>Table1[[#This Row],[10188628360.0000]]/$O$9</f>
        <v>2.6190213398845124E-2</v>
      </c>
    </row>
    <row r="19" spans="1:13" ht="23.1" customHeight="1" x14ac:dyDescent="0.4">
      <c r="A19" s="38" t="s">
        <v>28</v>
      </c>
      <c r="B19" s="39">
        <v>2000000</v>
      </c>
      <c r="C19" s="39">
        <v>10245457649</v>
      </c>
      <c r="D19" s="39">
        <v>11569868200</v>
      </c>
      <c r="E19" s="39">
        <v>1000000</v>
      </c>
      <c r="F19" s="39">
        <v>5997972856</v>
      </c>
      <c r="G19" s="39">
        <v>500000</v>
      </c>
      <c r="H19" s="39">
        <v>3433254226</v>
      </c>
      <c r="I19" s="39">
        <v>2500000</v>
      </c>
      <c r="J19" s="39">
        <v>7120</v>
      </c>
      <c r="K19" s="39">
        <v>13536192087</v>
      </c>
      <c r="L19" s="39">
        <v>17662406000</v>
      </c>
      <c r="M19" s="40">
        <f>Table1[[#This Row],[10188628360.0000]]/$O$9</f>
        <v>3.0084266810753948E-2</v>
      </c>
    </row>
    <row r="20" spans="1:13" ht="23.1" customHeight="1" x14ac:dyDescent="0.4">
      <c r="A20" s="38" t="s">
        <v>29</v>
      </c>
      <c r="B20" s="39">
        <v>1800000</v>
      </c>
      <c r="C20" s="39">
        <v>11244419274</v>
      </c>
      <c r="D20" s="39">
        <v>11555976420</v>
      </c>
      <c r="E20" s="39">
        <v>0</v>
      </c>
      <c r="F20" s="39">
        <v>0</v>
      </c>
      <c r="G20" s="39">
        <v>0</v>
      </c>
      <c r="H20" s="39">
        <v>0</v>
      </c>
      <c r="I20" s="39">
        <v>1800000</v>
      </c>
      <c r="J20" s="39">
        <v>6960</v>
      </c>
      <c r="K20" s="39">
        <v>11244419274</v>
      </c>
      <c r="L20" s="39">
        <v>12431158560</v>
      </c>
      <c r="M20" s="40">
        <f>Table1[[#This Row],[10188628360.0000]]/$O$9</f>
        <v>2.117391542725424E-2</v>
      </c>
    </row>
    <row r="21" spans="1:13" ht="23.1" customHeight="1" x14ac:dyDescent="0.4">
      <c r="A21" s="38" t="s">
        <v>30</v>
      </c>
      <c r="B21" s="39">
        <v>352336</v>
      </c>
      <c r="C21" s="39">
        <v>811477480</v>
      </c>
      <c r="D21" s="39">
        <v>867038861</v>
      </c>
      <c r="E21" s="39">
        <v>0</v>
      </c>
      <c r="F21" s="39">
        <v>0</v>
      </c>
      <c r="G21" s="39">
        <v>352336</v>
      </c>
      <c r="H21" s="39">
        <v>860340640</v>
      </c>
      <c r="I21" s="39">
        <v>0</v>
      </c>
      <c r="J21" s="39">
        <v>0</v>
      </c>
      <c r="K21" s="39">
        <v>0</v>
      </c>
      <c r="L21" s="39">
        <v>0</v>
      </c>
      <c r="M21" s="40">
        <f>Table1[[#This Row],[10188628360.0000]]/$O$9</f>
        <v>0</v>
      </c>
    </row>
    <row r="22" spans="1:13" ht="23.1" customHeight="1" x14ac:dyDescent="0.4">
      <c r="A22" s="38" t="s">
        <v>31</v>
      </c>
      <c r="B22" s="39">
        <v>18472862</v>
      </c>
      <c r="C22" s="39">
        <v>20331541746</v>
      </c>
      <c r="D22" s="39">
        <v>21886099736</v>
      </c>
      <c r="E22" s="39">
        <v>0</v>
      </c>
      <c r="F22" s="39">
        <v>0</v>
      </c>
      <c r="G22" s="39">
        <v>4000000</v>
      </c>
      <c r="H22" s="39">
        <v>5444949557</v>
      </c>
      <c r="I22" s="39">
        <v>14472862</v>
      </c>
      <c r="J22" s="39">
        <v>1474</v>
      </c>
      <c r="K22" s="39">
        <v>15929074657</v>
      </c>
      <c r="L22" s="39">
        <v>21168094515</v>
      </c>
      <c r="M22" s="40">
        <f>Table1[[#This Row],[10188628360.0000]]/$O$9</f>
        <v>3.6055484358389067E-2</v>
      </c>
    </row>
    <row r="23" spans="1:13" ht="23.1" customHeight="1" x14ac:dyDescent="0.4">
      <c r="A23" s="38" t="s">
        <v>32</v>
      </c>
      <c r="B23" s="39">
        <v>200000</v>
      </c>
      <c r="C23" s="39">
        <v>2642449912</v>
      </c>
      <c r="D23" s="39">
        <v>2693020780</v>
      </c>
      <c r="E23" s="39">
        <v>0</v>
      </c>
      <c r="F23" s="39">
        <v>0</v>
      </c>
      <c r="G23" s="39">
        <v>200000</v>
      </c>
      <c r="H23" s="39">
        <v>3015046388</v>
      </c>
      <c r="I23" s="39">
        <v>0</v>
      </c>
      <c r="J23" s="39">
        <v>0</v>
      </c>
      <c r="K23" s="39">
        <v>0</v>
      </c>
      <c r="L23" s="39">
        <v>0</v>
      </c>
      <c r="M23" s="40">
        <f>Table1[[#This Row],[10188628360.0000]]/$O$9</f>
        <v>0</v>
      </c>
    </row>
    <row r="24" spans="1:13" ht="23.1" customHeight="1" x14ac:dyDescent="0.4">
      <c r="A24" s="38" t="s">
        <v>33</v>
      </c>
      <c r="B24" s="39">
        <v>1219999</v>
      </c>
      <c r="C24" s="39">
        <v>5092721628</v>
      </c>
      <c r="D24" s="39">
        <v>5000991106</v>
      </c>
      <c r="E24" s="39">
        <v>800001</v>
      </c>
      <c r="F24" s="39">
        <v>3758786784</v>
      </c>
      <c r="G24" s="39">
        <v>2020000</v>
      </c>
      <c r="H24" s="39">
        <v>9572071530</v>
      </c>
      <c r="I24" s="39">
        <v>0</v>
      </c>
      <c r="J24" s="39">
        <v>0</v>
      </c>
      <c r="K24" s="39">
        <v>0</v>
      </c>
      <c r="L24" s="39">
        <v>0</v>
      </c>
      <c r="M24" s="40">
        <f>Table1[[#This Row],[10188628360.0000]]/$O$9</f>
        <v>0</v>
      </c>
    </row>
    <row r="25" spans="1:13" ht="23.1" customHeight="1" x14ac:dyDescent="0.4">
      <c r="A25" s="38" t="s">
        <v>34</v>
      </c>
      <c r="B25" s="39">
        <v>1000000</v>
      </c>
      <c r="C25" s="39">
        <v>6008070272</v>
      </c>
      <c r="D25" s="39">
        <v>8652594400</v>
      </c>
      <c r="E25" s="39">
        <v>200000</v>
      </c>
      <c r="F25" s="39">
        <v>1844901752</v>
      </c>
      <c r="G25" s="39">
        <v>0</v>
      </c>
      <c r="H25" s="39">
        <v>0</v>
      </c>
      <c r="I25" s="39">
        <v>1200000</v>
      </c>
      <c r="J25" s="39">
        <v>11590</v>
      </c>
      <c r="K25" s="39">
        <v>7852972024</v>
      </c>
      <c r="L25" s="39">
        <v>13800491160</v>
      </c>
      <c r="M25" s="40">
        <f>Table1[[#This Row],[10188628360.0000]]/$O$9</f>
        <v>2.3506291168762131E-2</v>
      </c>
    </row>
    <row r="26" spans="1:13" ht="23.1" customHeight="1" x14ac:dyDescent="0.4">
      <c r="A26" s="38" t="s">
        <v>35</v>
      </c>
      <c r="B26" s="39">
        <v>1150000</v>
      </c>
      <c r="C26" s="39">
        <v>7879049550</v>
      </c>
      <c r="D26" s="39">
        <v>10144472345</v>
      </c>
      <c r="E26" s="39">
        <v>200000</v>
      </c>
      <c r="F26" s="39">
        <v>1911077572</v>
      </c>
      <c r="G26" s="39">
        <v>350000</v>
      </c>
      <c r="H26" s="39">
        <v>3501112856</v>
      </c>
      <c r="I26" s="39">
        <v>1000000</v>
      </c>
      <c r="J26" s="39">
        <v>10430</v>
      </c>
      <c r="K26" s="39">
        <v>7251946016</v>
      </c>
      <c r="L26" s="39">
        <v>10349376100</v>
      </c>
      <c r="M26" s="40">
        <f>Table1[[#This Row],[10188628360.0000]]/$O$9</f>
        <v>1.7628028249222681E-2</v>
      </c>
    </row>
    <row r="27" spans="1:13" ht="23.1" customHeight="1" x14ac:dyDescent="0.4">
      <c r="A27" s="38" t="s">
        <v>36</v>
      </c>
      <c r="B27" s="39">
        <v>4000000</v>
      </c>
      <c r="C27" s="39">
        <v>20436658597</v>
      </c>
      <c r="D27" s="39">
        <v>19726327600</v>
      </c>
      <c r="E27" s="39">
        <v>125352</v>
      </c>
      <c r="F27" s="39">
        <v>614604231</v>
      </c>
      <c r="G27" s="39">
        <v>125352</v>
      </c>
      <c r="H27" s="39">
        <v>715202422</v>
      </c>
      <c r="I27" s="39">
        <v>4000000</v>
      </c>
      <c r="J27" s="39">
        <v>6090</v>
      </c>
      <c r="K27" s="39">
        <v>20411603982</v>
      </c>
      <c r="L27" s="39">
        <v>24171697200</v>
      </c>
      <c r="M27" s="40">
        <f>Table1[[#This Row],[10188628360.0000]]/$O$9</f>
        <v>4.1171502219661024E-2</v>
      </c>
    </row>
    <row r="28" spans="1:13" ht="23.1" customHeight="1" x14ac:dyDescent="0.4">
      <c r="A28" s="38" t="s">
        <v>37</v>
      </c>
      <c r="B28" s="39">
        <v>2813615</v>
      </c>
      <c r="C28" s="39">
        <v>14962258403</v>
      </c>
      <c r="D28" s="39">
        <v>14796888511</v>
      </c>
      <c r="E28" s="39">
        <v>703371</v>
      </c>
      <c r="F28" s="39">
        <v>3781701063</v>
      </c>
      <c r="G28" s="39">
        <v>16986</v>
      </c>
      <c r="H28" s="39">
        <v>100791100</v>
      </c>
      <c r="I28" s="39">
        <v>3500000</v>
      </c>
      <c r="J28" s="39">
        <v>6000</v>
      </c>
      <c r="K28" s="39">
        <v>18653431697</v>
      </c>
      <c r="L28" s="39">
        <v>20837670000</v>
      </c>
      <c r="M28" s="40">
        <f>Table1[[#This Row],[10188628360.0000]]/$O$9</f>
        <v>3.5492674327293985E-2</v>
      </c>
    </row>
    <row r="29" spans="1:13" ht="23.1" customHeight="1" x14ac:dyDescent="0.4">
      <c r="A29" s="38" t="s">
        <v>38</v>
      </c>
      <c r="B29" s="39">
        <v>1000000</v>
      </c>
      <c r="C29" s="39">
        <v>13904594075</v>
      </c>
      <c r="D29" s="39">
        <v>15925933500</v>
      </c>
      <c r="E29" s="39">
        <v>0</v>
      </c>
      <c r="F29" s="39">
        <v>0</v>
      </c>
      <c r="G29" s="39">
        <v>0</v>
      </c>
      <c r="H29" s="39">
        <v>0</v>
      </c>
      <c r="I29" s="39">
        <v>1000000</v>
      </c>
      <c r="J29" s="39">
        <v>21000</v>
      </c>
      <c r="K29" s="39">
        <v>13904594075</v>
      </c>
      <c r="L29" s="39">
        <v>20837670000</v>
      </c>
      <c r="M29" s="40">
        <f>Table1[[#This Row],[10188628360.0000]]/$O$9</f>
        <v>3.5492674327293985E-2</v>
      </c>
    </row>
    <row r="30" spans="1:13" ht="23.1" customHeight="1" x14ac:dyDescent="0.4">
      <c r="A30" s="38" t="s">
        <v>39</v>
      </c>
      <c r="B30" s="39">
        <v>0</v>
      </c>
      <c r="C30" s="39">
        <v>0</v>
      </c>
      <c r="D30" s="39">
        <v>0</v>
      </c>
      <c r="E30" s="39">
        <v>2600000</v>
      </c>
      <c r="F30" s="39">
        <v>18564291087</v>
      </c>
      <c r="G30" s="39">
        <v>1200000</v>
      </c>
      <c r="H30" s="39">
        <v>9710354271</v>
      </c>
      <c r="I30" s="39">
        <v>1400000</v>
      </c>
      <c r="J30" s="39">
        <v>8820</v>
      </c>
      <c r="K30" s="39">
        <v>9996156739</v>
      </c>
      <c r="L30" s="39">
        <v>12252549960</v>
      </c>
      <c r="M30" s="40">
        <f>Table1[[#This Row],[10188628360.0000]]/$O$9</f>
        <v>2.0869692504448863E-2</v>
      </c>
    </row>
    <row r="31" spans="1:13" ht="23.1" customHeight="1" x14ac:dyDescent="0.4">
      <c r="A31" s="38" t="s">
        <v>40</v>
      </c>
      <c r="B31" s="39">
        <v>472357</v>
      </c>
      <c r="C31" s="39">
        <v>17022561617</v>
      </c>
      <c r="D31" s="39">
        <v>16835908043</v>
      </c>
      <c r="E31" s="39">
        <v>100000</v>
      </c>
      <c r="F31" s="39">
        <v>3821152498</v>
      </c>
      <c r="G31" s="39">
        <v>122357</v>
      </c>
      <c r="H31" s="39">
        <v>5149750583</v>
      </c>
      <c r="I31" s="39">
        <v>450000</v>
      </c>
      <c r="J31" s="39">
        <v>45020</v>
      </c>
      <c r="K31" s="39">
        <v>16387798790</v>
      </c>
      <c r="L31" s="39">
        <v>20102397930</v>
      </c>
      <c r="M31" s="40">
        <f>Table1[[#This Row],[10188628360.0000]]/$O$9</f>
        <v>3.4240289961745184E-2</v>
      </c>
    </row>
    <row r="32" spans="1:13" ht="23.1" customHeight="1" x14ac:dyDescent="0.4">
      <c r="A32" s="38" t="s">
        <v>41</v>
      </c>
      <c r="B32" s="39">
        <v>1600000</v>
      </c>
      <c r="C32" s="39">
        <v>3247014561</v>
      </c>
      <c r="D32" s="39">
        <v>3462625393</v>
      </c>
      <c r="E32" s="39">
        <v>4320147</v>
      </c>
      <c r="F32" s="39">
        <v>9455956673</v>
      </c>
      <c r="G32" s="39">
        <v>0</v>
      </c>
      <c r="H32" s="39">
        <v>0</v>
      </c>
      <c r="I32" s="39">
        <v>5920147</v>
      </c>
      <c r="J32" s="39">
        <v>2642</v>
      </c>
      <c r="K32" s="39">
        <v>12702971234</v>
      </c>
      <c r="L32" s="39">
        <v>15520123229</v>
      </c>
      <c r="M32" s="40">
        <f>Table1[[#This Row],[10188628360.0000]]/$O$9</f>
        <v>2.6435329827488741E-2</v>
      </c>
    </row>
    <row r="33" spans="1:13" ht="23.1" customHeight="1" x14ac:dyDescent="0.4">
      <c r="A33" s="38" t="s">
        <v>42</v>
      </c>
      <c r="B33" s="39">
        <v>0</v>
      </c>
      <c r="C33" s="39">
        <v>0</v>
      </c>
      <c r="D33" s="39">
        <v>0</v>
      </c>
      <c r="E33" s="39">
        <v>6000000</v>
      </c>
      <c r="F33" s="39">
        <v>10563360923</v>
      </c>
      <c r="G33" s="39">
        <v>3600000</v>
      </c>
      <c r="H33" s="39">
        <v>6555021212</v>
      </c>
      <c r="I33" s="39">
        <v>2400000</v>
      </c>
      <c r="J33" s="39">
        <v>1913</v>
      </c>
      <c r="K33" s="39">
        <v>4225344369</v>
      </c>
      <c r="L33" s="39">
        <v>4555710025</v>
      </c>
      <c r="M33" s="40">
        <f>Table1[[#This Row],[10188628360.0000]]/$O$9</f>
        <v>7.7597126860591099E-3</v>
      </c>
    </row>
    <row r="34" spans="1:13" ht="23.1" customHeight="1" x14ac:dyDescent="0.4">
      <c r="A34" s="38" t="s">
        <v>43</v>
      </c>
      <c r="B34" s="39">
        <v>300000</v>
      </c>
      <c r="C34" s="39">
        <v>3701640958</v>
      </c>
      <c r="D34" s="39">
        <v>3640638630</v>
      </c>
      <c r="E34" s="39">
        <v>29680</v>
      </c>
      <c r="F34" s="39">
        <v>374666658</v>
      </c>
      <c r="G34" s="39">
        <v>329680</v>
      </c>
      <c r="H34" s="39">
        <v>4831568746</v>
      </c>
      <c r="I34" s="39">
        <v>0</v>
      </c>
      <c r="J34" s="39">
        <v>0</v>
      </c>
      <c r="K34" s="39">
        <v>0</v>
      </c>
      <c r="L34" s="39">
        <v>0</v>
      </c>
      <c r="M34" s="40">
        <f>Table1[[#This Row],[10188628360.0000]]/$O$9</f>
        <v>0</v>
      </c>
    </row>
    <row r="35" spans="1:13" ht="23.1" customHeight="1" x14ac:dyDescent="0.4">
      <c r="A35" s="38" t="s">
        <v>44</v>
      </c>
      <c r="B35" s="39">
        <v>0</v>
      </c>
      <c r="C35" s="39">
        <v>0</v>
      </c>
      <c r="D35" s="39">
        <v>0</v>
      </c>
      <c r="E35" s="39">
        <v>88171</v>
      </c>
      <c r="F35" s="39">
        <v>4358547162</v>
      </c>
      <c r="G35" s="39">
        <v>88171</v>
      </c>
      <c r="H35" s="39">
        <v>4414593225</v>
      </c>
      <c r="I35" s="39">
        <v>0</v>
      </c>
      <c r="J35" s="39">
        <v>0</v>
      </c>
      <c r="K35" s="39">
        <v>0</v>
      </c>
      <c r="L35" s="39">
        <v>0</v>
      </c>
      <c r="M35" s="40">
        <f>Table1[[#This Row],[10188628360.0000]]/$O$9</f>
        <v>0</v>
      </c>
    </row>
    <row r="36" spans="1:13" ht="23.1" customHeight="1" x14ac:dyDescent="0.4">
      <c r="A36" s="38" t="s">
        <v>45</v>
      </c>
      <c r="B36" s="39">
        <v>1000000</v>
      </c>
      <c r="C36" s="39">
        <v>16178722714</v>
      </c>
      <c r="D36" s="39">
        <v>18059314000</v>
      </c>
      <c r="E36" s="39">
        <v>0</v>
      </c>
      <c r="F36" s="39">
        <v>0</v>
      </c>
      <c r="G36" s="39">
        <v>0</v>
      </c>
      <c r="H36" s="39">
        <v>0</v>
      </c>
      <c r="I36" s="39">
        <v>1000000</v>
      </c>
      <c r="J36" s="39">
        <v>18910</v>
      </c>
      <c r="K36" s="39">
        <v>16178722714</v>
      </c>
      <c r="L36" s="39">
        <v>18763825700</v>
      </c>
      <c r="M36" s="40">
        <f>Table1[[#This Row],[10188628360.0000]]/$O$9</f>
        <v>3.1960308168053772E-2</v>
      </c>
    </row>
    <row r="37" spans="1:13" ht="23.1" customHeight="1" x14ac:dyDescent="0.4">
      <c r="A37" s="38" t="s">
        <v>46</v>
      </c>
      <c r="B37" s="39">
        <v>1200000</v>
      </c>
      <c r="C37" s="39">
        <v>4883872787</v>
      </c>
      <c r="D37" s="39">
        <v>5414222029</v>
      </c>
      <c r="E37" s="39">
        <v>400000</v>
      </c>
      <c r="F37" s="39">
        <v>1864791299</v>
      </c>
      <c r="G37" s="39">
        <v>0</v>
      </c>
      <c r="H37" s="39">
        <v>0</v>
      </c>
      <c r="I37" s="39">
        <v>1600000</v>
      </c>
      <c r="J37" s="39">
        <v>5300</v>
      </c>
      <c r="K37" s="39">
        <v>6748664086</v>
      </c>
      <c r="L37" s="39">
        <v>8414449600</v>
      </c>
      <c r="M37" s="40">
        <f>Table1[[#This Row],[10188628360.0000]]/$O$9</f>
        <v>1.4332279918831094E-2</v>
      </c>
    </row>
    <row r="38" spans="1:13" ht="23.1" customHeight="1" x14ac:dyDescent="0.4">
      <c r="A38" s="38" t="s">
        <v>47</v>
      </c>
      <c r="B38" s="39">
        <v>300000</v>
      </c>
      <c r="C38" s="39">
        <v>7607401212</v>
      </c>
      <c r="D38" s="39">
        <v>11386298250</v>
      </c>
      <c r="E38" s="39">
        <v>0</v>
      </c>
      <c r="F38" s="39">
        <v>0</v>
      </c>
      <c r="G38" s="39">
        <v>0</v>
      </c>
      <c r="H38" s="39">
        <v>0</v>
      </c>
      <c r="I38" s="39">
        <v>300000</v>
      </c>
      <c r="J38" s="39">
        <v>46550</v>
      </c>
      <c r="K38" s="39">
        <v>7607401212</v>
      </c>
      <c r="L38" s="39">
        <v>13857050550</v>
      </c>
      <c r="M38" s="40">
        <f>Table1[[#This Row],[10188628360.0000]]/$O$9</f>
        <v>2.3602628427650499E-2</v>
      </c>
    </row>
    <row r="39" spans="1:13" ht="23.1" customHeight="1" x14ac:dyDescent="0.4">
      <c r="A39" s="38" t="s">
        <v>48</v>
      </c>
      <c r="B39" s="39">
        <v>200000</v>
      </c>
      <c r="C39" s="39">
        <v>2543140997</v>
      </c>
      <c r="D39" s="39">
        <v>3490805860</v>
      </c>
      <c r="E39" s="39">
        <v>0</v>
      </c>
      <c r="F39" s="39">
        <v>0</v>
      </c>
      <c r="G39" s="39">
        <v>200000</v>
      </c>
      <c r="H39" s="39">
        <v>4171006730</v>
      </c>
      <c r="I39" s="39">
        <v>0</v>
      </c>
      <c r="J39" s="39">
        <v>0</v>
      </c>
      <c r="K39" s="39">
        <v>0</v>
      </c>
      <c r="L39" s="39">
        <v>0</v>
      </c>
      <c r="M39" s="40">
        <f>Table1[[#This Row],[10188628360.0000]]/$O$9</f>
        <v>0</v>
      </c>
    </row>
    <row r="40" spans="1:13" ht="23.1" customHeight="1" x14ac:dyDescent="0.4">
      <c r="A40" s="38" t="s">
        <v>49</v>
      </c>
      <c r="B40" s="39">
        <v>1509960</v>
      </c>
      <c r="C40" s="39">
        <v>8240524790</v>
      </c>
      <c r="D40" s="39">
        <v>9304368540</v>
      </c>
      <c r="E40" s="39">
        <v>0</v>
      </c>
      <c r="F40" s="39">
        <v>0</v>
      </c>
      <c r="G40" s="39">
        <v>9960</v>
      </c>
      <c r="H40" s="39">
        <v>80447698</v>
      </c>
      <c r="I40" s="39">
        <v>1500000</v>
      </c>
      <c r="J40" s="39">
        <v>8000</v>
      </c>
      <c r="K40" s="39">
        <v>8186168630</v>
      </c>
      <c r="L40" s="39">
        <v>11907240000</v>
      </c>
      <c r="M40" s="40">
        <f>Table1[[#This Row],[10188628360.0000]]/$O$9</f>
        <v>2.0281528187025135E-2</v>
      </c>
    </row>
    <row r="41" spans="1:13" ht="23.1" customHeight="1" x14ac:dyDescent="0.4">
      <c r="A41" s="38" t="s">
        <v>50</v>
      </c>
      <c r="B41" s="39">
        <v>0</v>
      </c>
      <c r="C41" s="39">
        <v>0</v>
      </c>
      <c r="D41" s="39">
        <v>0</v>
      </c>
      <c r="E41" s="39">
        <v>555000</v>
      </c>
      <c r="F41" s="39">
        <v>9435318881</v>
      </c>
      <c r="G41" s="39">
        <v>0</v>
      </c>
      <c r="H41" s="39">
        <v>0</v>
      </c>
      <c r="I41" s="39">
        <v>555000</v>
      </c>
      <c r="J41" s="39">
        <v>21940</v>
      </c>
      <c r="K41" s="39">
        <v>9435318881</v>
      </c>
      <c r="L41" s="39">
        <v>12082574110</v>
      </c>
      <c r="M41" s="40">
        <f>Table1[[#This Row],[10188628360.0000]]/$O$9</f>
        <v>2.0580173691282372E-2</v>
      </c>
    </row>
    <row r="42" spans="1:13" ht="23.1" customHeight="1" x14ac:dyDescent="0.4">
      <c r="A42" s="38" t="s">
        <v>51</v>
      </c>
      <c r="B42" s="39">
        <v>409263</v>
      </c>
      <c r="C42" s="39">
        <v>11588056979</v>
      </c>
      <c r="D42" s="39">
        <v>12503800439</v>
      </c>
      <c r="E42" s="39">
        <v>0</v>
      </c>
      <c r="F42" s="39">
        <v>0</v>
      </c>
      <c r="G42" s="39">
        <v>53689</v>
      </c>
      <c r="H42" s="39">
        <v>2118704833</v>
      </c>
      <c r="I42" s="39">
        <v>355574</v>
      </c>
      <c r="J42" s="39">
        <v>41830</v>
      </c>
      <c r="K42" s="39">
        <v>10067882443</v>
      </c>
      <c r="L42" s="39">
        <v>14758687029</v>
      </c>
      <c r="M42" s="40">
        <f>Table1[[#This Row],[10188628360.0000]]/$O$9</f>
        <v>2.5138380261265057E-2</v>
      </c>
    </row>
    <row r="43" spans="1:13" ht="23.1" customHeight="1" x14ac:dyDescent="0.4">
      <c r="A43" s="38" t="s">
        <v>52</v>
      </c>
      <c r="B43" s="39">
        <v>4200000</v>
      </c>
      <c r="C43" s="39">
        <v>6781464681</v>
      </c>
      <c r="D43" s="39">
        <v>8076680893</v>
      </c>
      <c r="E43" s="39">
        <v>800000</v>
      </c>
      <c r="F43" s="39">
        <v>1572145786</v>
      </c>
      <c r="G43" s="39">
        <v>2009546</v>
      </c>
      <c r="H43" s="39">
        <v>4494961932</v>
      </c>
      <c r="I43" s="39">
        <v>2990454</v>
      </c>
      <c r="J43" s="39">
        <v>2335</v>
      </c>
      <c r="K43" s="39">
        <v>4996217567</v>
      </c>
      <c r="L43" s="39">
        <v>6928733745</v>
      </c>
      <c r="M43" s="40">
        <f>Table1[[#This Row],[10188628360.0000]]/$O$9</f>
        <v>1.1801669299485836E-2</v>
      </c>
    </row>
    <row r="44" spans="1:13" ht="23.1" customHeight="1" x14ac:dyDescent="0.4">
      <c r="A44" s="38" t="s">
        <v>53</v>
      </c>
      <c r="B44" s="39">
        <v>900000</v>
      </c>
      <c r="C44" s="39">
        <v>8581801151</v>
      </c>
      <c r="D44" s="39">
        <v>8546421510</v>
      </c>
      <c r="E44" s="39">
        <v>0</v>
      </c>
      <c r="F44" s="39">
        <v>0</v>
      </c>
      <c r="G44" s="39">
        <v>0</v>
      </c>
      <c r="H44" s="39">
        <v>0</v>
      </c>
      <c r="I44" s="39">
        <v>900000</v>
      </c>
      <c r="J44" s="39">
        <v>13550</v>
      </c>
      <c r="K44" s="39">
        <v>8581801151</v>
      </c>
      <c r="L44" s="39">
        <v>12100732650</v>
      </c>
      <c r="M44" s="40">
        <f>Table1[[#This Row],[10188628360.0000]]/$O$9</f>
        <v>2.0611103020064293E-2</v>
      </c>
    </row>
    <row r="45" spans="1:13" ht="23.1" customHeight="1" x14ac:dyDescent="0.4">
      <c r="A45" s="38" t="s">
        <v>54</v>
      </c>
      <c r="B45" s="39">
        <v>2210537</v>
      </c>
      <c r="C45" s="39">
        <v>6093734838</v>
      </c>
      <c r="D45" s="39">
        <v>6268878815</v>
      </c>
      <c r="E45" s="39">
        <v>0</v>
      </c>
      <c r="F45" s="39">
        <v>0</v>
      </c>
      <c r="G45" s="39">
        <v>515897</v>
      </c>
      <c r="H45" s="39">
        <v>1550559873</v>
      </c>
      <c r="I45" s="39">
        <v>1694640</v>
      </c>
      <c r="J45" s="39">
        <v>3114</v>
      </c>
      <c r="K45" s="39">
        <v>4671573833</v>
      </c>
      <c r="L45" s="39">
        <v>5236316913</v>
      </c>
      <c r="M45" s="40">
        <f>Table1[[#This Row],[10188628360.0000]]/$O$9</f>
        <v>8.9189861854809295E-3</v>
      </c>
    </row>
    <row r="46" spans="1:13" ht="23.1" customHeight="1" x14ac:dyDescent="0.4">
      <c r="A46" s="38" t="s">
        <v>55</v>
      </c>
      <c r="B46" s="39">
        <v>1214000</v>
      </c>
      <c r="C46" s="39">
        <v>13043468866</v>
      </c>
      <c r="D46" s="39">
        <v>15647958985</v>
      </c>
      <c r="E46" s="39">
        <v>0</v>
      </c>
      <c r="F46" s="39">
        <v>0</v>
      </c>
      <c r="G46" s="39">
        <v>14000</v>
      </c>
      <c r="H46" s="39">
        <v>223657659</v>
      </c>
      <c r="I46" s="39">
        <v>1200000</v>
      </c>
      <c r="J46" s="39">
        <v>16210</v>
      </c>
      <c r="K46" s="39">
        <v>12893049950</v>
      </c>
      <c r="L46" s="39">
        <v>19301636040</v>
      </c>
      <c r="M46" s="40">
        <f>Table1[[#This Row],[10188628360.0000]]/$O$9</f>
        <v>3.2876357191167743E-2</v>
      </c>
    </row>
    <row r="47" spans="1:13" ht="23.1" customHeight="1" x14ac:dyDescent="0.4">
      <c r="A47" s="38" t="s">
        <v>56</v>
      </c>
      <c r="B47" s="39">
        <v>2567213</v>
      </c>
      <c r="C47" s="39">
        <v>5668997586</v>
      </c>
      <c r="D47" s="39">
        <v>7660462666</v>
      </c>
      <c r="E47" s="39">
        <v>0</v>
      </c>
      <c r="F47" s="39">
        <v>0</v>
      </c>
      <c r="G47" s="39">
        <v>2567213</v>
      </c>
      <c r="H47" s="39">
        <v>9370943318</v>
      </c>
      <c r="I47" s="39">
        <v>0</v>
      </c>
      <c r="J47" s="39">
        <v>0</v>
      </c>
      <c r="K47" s="39">
        <v>0</v>
      </c>
      <c r="L47" s="39">
        <v>0</v>
      </c>
      <c r="M47" s="40">
        <f>Table1[[#This Row],[10188628360.0000]]/$O$9</f>
        <v>0</v>
      </c>
    </row>
    <row r="48" spans="1:13" ht="23.1" customHeight="1" x14ac:dyDescent="0.4">
      <c r="A48" s="38" t="s">
        <v>57</v>
      </c>
      <c r="B48" s="39">
        <v>11470398</v>
      </c>
      <c r="C48" s="39">
        <v>15579463229</v>
      </c>
      <c r="D48" s="39">
        <v>13999530145</v>
      </c>
      <c r="E48" s="39">
        <v>0</v>
      </c>
      <c r="F48" s="39">
        <v>0</v>
      </c>
      <c r="G48" s="39">
        <v>6470398</v>
      </c>
      <c r="H48" s="39">
        <v>8382318731</v>
      </c>
      <c r="I48" s="39">
        <v>5000000</v>
      </c>
      <c r="J48" s="39">
        <v>1363</v>
      </c>
      <c r="K48" s="39">
        <v>6791160703</v>
      </c>
      <c r="L48" s="39">
        <v>6762320050</v>
      </c>
      <c r="M48" s="40">
        <f>Table1[[#This Row],[10188628360.0000]]/$O$9</f>
        <v>1.1518217882881357E-2</v>
      </c>
    </row>
    <row r="49" spans="1:13" ht="23.1" customHeight="1" x14ac:dyDescent="0.4">
      <c r="A49" s="38" t="s">
        <v>58</v>
      </c>
      <c r="B49" s="39">
        <v>0</v>
      </c>
      <c r="C49" s="39">
        <v>0</v>
      </c>
      <c r="D49" s="39">
        <v>0</v>
      </c>
      <c r="E49" s="39">
        <v>1370000</v>
      </c>
      <c r="F49" s="39">
        <v>4956509198</v>
      </c>
      <c r="G49" s="39">
        <v>370000</v>
      </c>
      <c r="H49" s="39">
        <v>1448366913</v>
      </c>
      <c r="I49" s="39">
        <v>1000000</v>
      </c>
      <c r="J49" s="39">
        <v>3955</v>
      </c>
      <c r="K49" s="39">
        <v>3617889926</v>
      </c>
      <c r="L49" s="39">
        <v>3924427850</v>
      </c>
      <c r="M49" s="40">
        <f>Table1[[#This Row],[10188628360.0000]]/$O$9</f>
        <v>6.6844536649737002E-3</v>
      </c>
    </row>
    <row r="50" spans="1:13" ht="23.1" customHeight="1" x14ac:dyDescent="0.4">
      <c r="A50" s="38" t="s">
        <v>59</v>
      </c>
      <c r="B50" s="39">
        <v>800000</v>
      </c>
      <c r="C50" s="39">
        <v>5024796055</v>
      </c>
      <c r="D50" s="39">
        <v>4961350000</v>
      </c>
      <c r="E50" s="39">
        <v>0</v>
      </c>
      <c r="F50" s="39">
        <v>0</v>
      </c>
      <c r="G50" s="39">
        <v>800000</v>
      </c>
      <c r="H50" s="39">
        <v>4789173478</v>
      </c>
      <c r="I50" s="39">
        <v>0</v>
      </c>
      <c r="J50" s="39">
        <v>0</v>
      </c>
      <c r="K50" s="39">
        <v>0</v>
      </c>
      <c r="L50" s="39">
        <v>0</v>
      </c>
      <c r="M50" s="40">
        <f>Table1[[#This Row],[10188628360.0000]]/$O$9</f>
        <v>0</v>
      </c>
    </row>
    <row r="51" spans="1:13" ht="23.1" customHeight="1" x14ac:dyDescent="0.4">
      <c r="A51" s="38" t="s">
        <v>60</v>
      </c>
      <c r="B51" s="39">
        <v>0</v>
      </c>
      <c r="C51" s="39">
        <v>0</v>
      </c>
      <c r="D51" s="39">
        <v>0</v>
      </c>
      <c r="E51" s="39">
        <v>800000</v>
      </c>
      <c r="F51" s="39">
        <v>14457528899</v>
      </c>
      <c r="G51" s="39">
        <v>0</v>
      </c>
      <c r="H51" s="39">
        <v>0</v>
      </c>
      <c r="I51" s="39">
        <v>800000</v>
      </c>
      <c r="J51" s="39">
        <v>18000</v>
      </c>
      <c r="K51" s="39">
        <v>14457528899</v>
      </c>
      <c r="L51" s="39">
        <v>14288688000</v>
      </c>
      <c r="M51" s="40">
        <f>Table1[[#This Row],[10188628360.0000]]/$O$9</f>
        <v>2.4337833824430163E-2</v>
      </c>
    </row>
    <row r="52" spans="1:13" ht="23.1" customHeight="1" x14ac:dyDescent="0.4">
      <c r="A52" s="38" t="s">
        <v>61</v>
      </c>
      <c r="B52" s="39">
        <v>334</v>
      </c>
      <c r="C52" s="39">
        <v>1288350</v>
      </c>
      <c r="D52" s="39">
        <v>1258066</v>
      </c>
      <c r="E52" s="39">
        <v>0</v>
      </c>
      <c r="F52" s="39">
        <v>0</v>
      </c>
      <c r="G52" s="39">
        <v>334</v>
      </c>
      <c r="H52" s="39">
        <v>1398411</v>
      </c>
      <c r="I52" s="39">
        <v>0</v>
      </c>
      <c r="J52" s="39">
        <v>0</v>
      </c>
      <c r="K52" s="39">
        <v>0</v>
      </c>
      <c r="L52" s="39">
        <v>0</v>
      </c>
      <c r="M52" s="40">
        <f>Table1[[#This Row],[10188628360.0000]]/$O$9</f>
        <v>0</v>
      </c>
    </row>
    <row r="53" spans="1:13" ht="23.1" customHeight="1" thickBot="1" x14ac:dyDescent="0.45">
      <c r="A53" s="38" t="s">
        <v>62</v>
      </c>
      <c r="B53" s="39">
        <v>0</v>
      </c>
      <c r="C53" s="39">
        <v>0</v>
      </c>
      <c r="D53" s="39">
        <v>0</v>
      </c>
      <c r="E53" s="39">
        <v>267500</v>
      </c>
      <c r="F53" s="39">
        <v>7482982833</v>
      </c>
      <c r="G53" s="39">
        <v>0</v>
      </c>
      <c r="H53" s="39">
        <v>0</v>
      </c>
      <c r="I53" s="39">
        <v>267500</v>
      </c>
      <c r="J53" s="39">
        <v>29700</v>
      </c>
      <c r="K53" s="39">
        <v>7482982833</v>
      </c>
      <c r="L53" s="39">
        <v>7883337084</v>
      </c>
      <c r="M53" s="40">
        <f>Table1[[#This Row],[10188628360.0000]]/$O$9</f>
        <v>1.3427639257877268E-2</v>
      </c>
    </row>
    <row r="54" spans="1:13" ht="23.1" customHeight="1" thickBot="1" x14ac:dyDescent="0.45">
      <c r="A54" s="41" t="s">
        <v>63</v>
      </c>
      <c r="B54" s="42"/>
      <c r="C54" s="42">
        <f>SUBTOTAL(109,C10:C53)</f>
        <v>345596441486</v>
      </c>
      <c r="D54" s="42">
        <f>SUBTOTAL(109,D10:D53)</f>
        <v>381218925603</v>
      </c>
      <c r="E54" s="42"/>
      <c r="F54" s="42">
        <f>SUBTOTAL(109,F10:F53)</f>
        <v>140227709421</v>
      </c>
      <c r="G54" s="42"/>
      <c r="H54" s="42">
        <f>SUBTOTAL(109,H10:H53)</f>
        <v>180306079943</v>
      </c>
      <c r="I54" s="42"/>
      <c r="J54" s="42"/>
      <c r="K54" s="42">
        <f>SUBTOTAL(109,K10:K53)</f>
        <v>340163289130</v>
      </c>
      <c r="L54" s="42">
        <f>SUBTOTAL(109,L10:L53)</f>
        <v>434142617958</v>
      </c>
      <c r="M54" s="46">
        <f>SUBTOTAL(109,M10:M53)</f>
        <v>0.7394724338557096</v>
      </c>
    </row>
    <row r="55" spans="1:13" ht="23.1" customHeight="1" thickTop="1" x14ac:dyDescent="0.4">
      <c r="A55" s="13" t="s">
        <v>64</v>
      </c>
      <c r="B55" s="14"/>
      <c r="C55" s="15"/>
      <c r="D55" s="15"/>
      <c r="E55" s="15"/>
      <c r="F55" s="15"/>
      <c r="G55" s="15"/>
      <c r="H55" s="15"/>
      <c r="I55" s="14"/>
      <c r="J55" s="15"/>
      <c r="K55" s="15"/>
      <c r="L55" s="15"/>
      <c r="M55" s="15"/>
    </row>
    <row r="56" spans="1:13" x14ac:dyDescent="0.4">
      <c r="L56" s="45"/>
    </row>
    <row r="57" spans="1:13" x14ac:dyDescent="0.4">
      <c r="L57" s="45"/>
    </row>
  </sheetData>
  <mergeCells count="20">
    <mergeCell ref="E7:H7"/>
    <mergeCell ref="B7:D7"/>
    <mergeCell ref="I7:M7"/>
    <mergeCell ref="D8:D9"/>
    <mergeCell ref="A6:M6"/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</mergeCells>
  <pageMargins left="0.7" right="0.7" top="0.75" bottom="0.75" header="0.3" footer="0.3"/>
  <pageSetup paperSize="9" scale="66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rightToLeft="1" view="pageBreakPreview" zoomScale="106" zoomScaleNormal="100" zoomScaleSheetLayoutView="106" workbookViewId="0">
      <selection activeCell="A12" sqref="A12"/>
    </sheetView>
  </sheetViews>
  <sheetFormatPr defaultColWidth="9" defaultRowHeight="15.75" x14ac:dyDescent="0.4"/>
  <cols>
    <col min="1" max="1" width="34.28515625" style="6" bestFit="1" customWidth="1"/>
    <col min="2" max="2" width="17.28515625" style="6" bestFit="1" customWidth="1"/>
    <col min="3" max="3" width="26.7109375" style="6" bestFit="1" customWidth="1"/>
    <col min="4" max="4" width="14.7109375" style="6" bestFit="1" customWidth="1"/>
    <col min="5" max="5" width="12" style="6" bestFit="1" customWidth="1"/>
    <col min="6" max="6" width="12.28515625" style="6" bestFit="1" customWidth="1"/>
    <col min="7" max="7" width="11.42578125" style="6" bestFit="1" customWidth="1"/>
    <col min="8" max="8" width="7.28515625" style="6" bestFit="1" customWidth="1"/>
    <col min="9" max="9" width="14.7109375" style="6" bestFit="1" customWidth="1"/>
    <col min="10" max="10" width="15.28515625" style="6" bestFit="1" customWidth="1"/>
    <col min="11" max="11" width="5.28515625" style="6" bestFit="1" customWidth="1"/>
    <col min="12" max="12" width="9" style="6" bestFit="1" customWidth="1"/>
    <col min="13" max="13" width="7.28515625" style="6" bestFit="1" customWidth="1"/>
    <col min="14" max="14" width="14.7109375" style="6" bestFit="1" customWidth="1"/>
    <col min="15" max="15" width="5.28515625" style="6" bestFit="1" customWidth="1"/>
    <col min="16" max="16" width="15.42578125" style="6" bestFit="1" customWidth="1"/>
    <col min="17" max="17" width="12" style="6" bestFit="1" customWidth="1"/>
    <col min="18" max="18" width="15.28515625" style="6" bestFit="1" customWidth="1"/>
    <col min="19" max="19" width="17" style="6" bestFit="1" customWidth="1"/>
    <col min="20" max="20" width="9" style="5" customWidth="1"/>
    <col min="21" max="16384" width="9" style="5"/>
  </cols>
  <sheetData>
    <row r="1" spans="1:19" ht="2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21" x14ac:dyDescent="0.4">
      <c r="A2" s="139" t="s">
        <v>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1" x14ac:dyDescent="0.4">
      <c r="A3" s="139" t="s">
        <v>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ht="21.75" x14ac:dyDescent="0.4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6" spans="1:19" ht="18" customHeight="1" thickBot="1" x14ac:dyDescent="0.45">
      <c r="A6" s="132" t="s">
        <v>67</v>
      </c>
      <c r="B6" s="132"/>
      <c r="C6" s="132"/>
      <c r="D6" s="132"/>
      <c r="E6" s="132"/>
      <c r="F6" s="132"/>
      <c r="G6" s="132"/>
      <c r="H6" s="132" t="s">
        <v>6</v>
      </c>
      <c r="I6" s="132"/>
      <c r="J6" s="132"/>
      <c r="K6" s="138" t="s">
        <v>7</v>
      </c>
      <c r="L6" s="138"/>
      <c r="M6" s="138"/>
      <c r="N6" s="138"/>
      <c r="O6" s="132" t="s">
        <v>8</v>
      </c>
      <c r="P6" s="132"/>
      <c r="Q6" s="132"/>
      <c r="R6" s="132"/>
      <c r="S6" s="132"/>
    </row>
    <row r="7" spans="1:19" ht="26.25" customHeight="1" x14ac:dyDescent="0.4">
      <c r="A7" s="131" t="s">
        <v>68</v>
      </c>
      <c r="B7" s="136" t="s">
        <v>69</v>
      </c>
      <c r="C7" s="136" t="s">
        <v>70</v>
      </c>
      <c r="D7" s="131" t="s">
        <v>71</v>
      </c>
      <c r="E7" s="133" t="s">
        <v>72</v>
      </c>
      <c r="F7" s="133" t="s">
        <v>73</v>
      </c>
      <c r="G7" s="133" t="s">
        <v>74</v>
      </c>
      <c r="H7" s="131" t="s">
        <v>10</v>
      </c>
      <c r="I7" s="131" t="s">
        <v>11</v>
      </c>
      <c r="J7" s="134" t="s">
        <v>12</v>
      </c>
      <c r="K7" s="133" t="s">
        <v>13</v>
      </c>
      <c r="L7" s="133"/>
      <c r="M7" s="133" t="s">
        <v>14</v>
      </c>
      <c r="N7" s="133"/>
      <c r="O7" s="131" t="s">
        <v>10</v>
      </c>
      <c r="P7" s="131" t="s">
        <v>75</v>
      </c>
      <c r="Q7" s="131" t="s">
        <v>11</v>
      </c>
      <c r="R7" s="131" t="s">
        <v>12</v>
      </c>
      <c r="S7" s="131" t="s">
        <v>76</v>
      </c>
    </row>
    <row r="8" spans="1:19" s="6" customFormat="1" ht="40.5" customHeight="1" thickBot="1" x14ac:dyDescent="0.5">
      <c r="A8" s="132"/>
      <c r="B8" s="137"/>
      <c r="C8" s="137"/>
      <c r="D8" s="132"/>
      <c r="E8" s="138"/>
      <c r="F8" s="138"/>
      <c r="G8" s="138"/>
      <c r="H8" s="132"/>
      <c r="I8" s="132"/>
      <c r="J8" s="135"/>
      <c r="K8" s="49" t="s">
        <v>10</v>
      </c>
      <c r="L8" s="49" t="s">
        <v>17</v>
      </c>
      <c r="M8" s="49" t="s">
        <v>10</v>
      </c>
      <c r="N8" s="49" t="s">
        <v>18</v>
      </c>
      <c r="O8" s="132"/>
      <c r="P8" s="132"/>
      <c r="Q8" s="132"/>
      <c r="R8" s="132"/>
      <c r="S8" s="132"/>
    </row>
    <row r="9" spans="1:19" ht="23.1" customHeight="1" thickBot="1" x14ac:dyDescent="0.45">
      <c r="A9" s="39" t="s">
        <v>77</v>
      </c>
      <c r="B9" s="39" t="s">
        <v>78</v>
      </c>
      <c r="C9" s="39" t="s">
        <v>78</v>
      </c>
      <c r="D9" s="39" t="s">
        <v>79</v>
      </c>
      <c r="E9" s="39" t="s">
        <v>80</v>
      </c>
      <c r="F9" s="39">
        <v>1000000</v>
      </c>
      <c r="G9" s="39">
        <v>0</v>
      </c>
      <c r="H9" s="39">
        <v>54422</v>
      </c>
      <c r="I9" s="39">
        <v>29981789518</v>
      </c>
      <c r="J9" s="39">
        <v>31004216507</v>
      </c>
      <c r="K9" s="39">
        <v>0</v>
      </c>
      <c r="L9" s="39">
        <v>0</v>
      </c>
      <c r="M9" s="39">
        <v>54422</v>
      </c>
      <c r="N9" s="39">
        <v>29981789518</v>
      </c>
      <c r="O9" s="39">
        <v>0</v>
      </c>
      <c r="P9" s="39">
        <v>0</v>
      </c>
      <c r="Q9" s="39">
        <v>0</v>
      </c>
      <c r="R9" s="39">
        <v>0</v>
      </c>
      <c r="S9" s="40">
        <v>0</v>
      </c>
    </row>
    <row r="10" spans="1:19" ht="23.1" customHeight="1" x14ac:dyDescent="0.4">
      <c r="A10" s="48" t="s">
        <v>63</v>
      </c>
      <c r="B10" s="48"/>
      <c r="C10" s="48"/>
      <c r="D10" s="48"/>
      <c r="E10" s="48"/>
      <c r="F10" s="48">
        <f>SUBTOTAL(109,F9)</f>
        <v>1000000</v>
      </c>
      <c r="G10" s="48">
        <v>0</v>
      </c>
      <c r="H10" s="48"/>
      <c r="I10" s="48">
        <f>SUBTOTAL(109,I9)</f>
        <v>29981789518</v>
      </c>
      <c r="J10" s="48">
        <f>SUBTOTAL(109,J9)</f>
        <v>31004216507</v>
      </c>
      <c r="K10" s="48"/>
      <c r="L10" s="48">
        <v>0</v>
      </c>
      <c r="M10" s="48"/>
      <c r="N10" s="48">
        <f>SUBTOTAL(109,N9)</f>
        <v>29981789518</v>
      </c>
      <c r="O10" s="48"/>
      <c r="P10" s="48">
        <v>0</v>
      </c>
      <c r="Q10" s="48">
        <v>0</v>
      </c>
      <c r="R10" s="48">
        <v>0</v>
      </c>
      <c r="S10" s="50">
        <v>0</v>
      </c>
    </row>
    <row r="11" spans="1:19" ht="23.1" customHeight="1" x14ac:dyDescent="0.4">
      <c r="A11" s="22" t="s">
        <v>64</v>
      </c>
      <c r="B11" s="23"/>
      <c r="C11" s="23"/>
      <c r="D11" s="16"/>
      <c r="E11" s="16"/>
      <c r="F11" s="18"/>
      <c r="G11" s="18"/>
      <c r="H11" s="17"/>
      <c r="I11" s="18"/>
      <c r="J11" s="18"/>
      <c r="K11" s="17"/>
      <c r="L11" s="18"/>
      <c r="M11" s="17"/>
      <c r="N11" s="18"/>
      <c r="O11" s="17"/>
      <c r="P11" s="18"/>
      <c r="Q11" s="18"/>
      <c r="R11" s="18"/>
      <c r="S11" s="18"/>
    </row>
    <row r="12" spans="1:19" x14ac:dyDescent="0.4">
      <c r="J12" s="112"/>
    </row>
    <row r="13" spans="1:19" x14ac:dyDescent="0.4">
      <c r="J13" s="112"/>
    </row>
    <row r="14" spans="1:19" x14ac:dyDescent="0.4">
      <c r="J14" s="112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view="pageBreakPreview" zoomScaleNormal="106" zoomScaleSheetLayoutView="100" workbookViewId="0">
      <selection activeCell="A5" sqref="A5"/>
    </sheetView>
  </sheetViews>
  <sheetFormatPr defaultColWidth="9" defaultRowHeight="18" x14ac:dyDescent="0.45"/>
  <cols>
    <col min="1" max="1" width="48" style="25" bestFit="1" customWidth="1"/>
    <col min="2" max="2" width="13" style="29" customWidth="1"/>
    <col min="3" max="3" width="15.85546875" style="29" customWidth="1"/>
    <col min="4" max="4" width="15.7109375" style="29" customWidth="1"/>
    <col min="5" max="5" width="17.7109375" style="29" customWidth="1"/>
    <col min="6" max="19" width="13" style="1" customWidth="1"/>
    <col min="20" max="20" width="9" style="1" customWidth="1"/>
    <col min="21" max="16384" width="9" style="1"/>
  </cols>
  <sheetData>
    <row r="1" spans="1:19" ht="19.5" x14ac:dyDescent="0.4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9.5" x14ac:dyDescent="0.45">
      <c r="A2" s="129" t="s">
        <v>103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9.5" x14ac:dyDescent="0.45">
      <c r="A3" s="129" t="s">
        <v>104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21" x14ac:dyDescent="0.45">
      <c r="A4" s="141" t="s">
        <v>105</v>
      </c>
      <c r="B4" s="141"/>
      <c r="C4" s="141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21" x14ac:dyDescent="0.45">
      <c r="A5" s="61"/>
      <c r="B5" s="61"/>
      <c r="C5" s="61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20.25" thickBot="1" x14ac:dyDescent="0.5">
      <c r="A6" s="37" t="s">
        <v>106</v>
      </c>
      <c r="B6" s="37" t="s">
        <v>107</v>
      </c>
      <c r="C6" s="37" t="s">
        <v>88</v>
      </c>
      <c r="D6" s="62" t="s">
        <v>108</v>
      </c>
      <c r="E6" s="62" t="s">
        <v>109</v>
      </c>
    </row>
    <row r="7" spans="1:19" ht="23.1" customHeight="1" x14ac:dyDescent="0.45">
      <c r="A7" s="38" t="s">
        <v>110</v>
      </c>
      <c r="B7" s="63" t="s">
        <v>111</v>
      </c>
      <c r="C7" s="39">
        <f>'درآمد سرمایه گذاری در سهام'!J69</f>
        <v>156623473092</v>
      </c>
      <c r="D7" s="40">
        <f>Table8[[#This Row],[156623473092.0000]]/$C$11</f>
        <v>0.97478495071815319</v>
      </c>
      <c r="E7" s="40">
        <f>Table8[[#This Row],[156623473092.0000]]/' سهام'!$O$9</f>
        <v>0.26677579222936387</v>
      </c>
    </row>
    <row r="8" spans="1:19" ht="23.1" customHeight="1" x14ac:dyDescent="0.45">
      <c r="A8" s="38" t="s">
        <v>113</v>
      </c>
      <c r="B8" s="63" t="s">
        <v>112</v>
      </c>
      <c r="C8" s="39">
        <f>'درآمد سرمایه گذاری در اوراق بها'!I10</f>
        <v>903385103</v>
      </c>
      <c r="D8" s="40">
        <f>Table8[[#This Row],[156623473092.0000]]/$C$11</f>
        <v>5.6224407856803448E-3</v>
      </c>
      <c r="E8" s="40">
        <f>Table8[[#This Row],[156623473092.0000]]/' سهام'!$O$9</f>
        <v>1.5387302540498977E-3</v>
      </c>
    </row>
    <row r="9" spans="1:19" ht="23.1" customHeight="1" x14ac:dyDescent="0.45">
      <c r="A9" s="38" t="s">
        <v>115</v>
      </c>
      <c r="B9" s="63" t="s">
        <v>114</v>
      </c>
      <c r="C9" s="39">
        <f>'درآمد سپرده بانکی'!E10</f>
        <v>2738473947</v>
      </c>
      <c r="D9" s="40">
        <f>Table8[[#This Row],[156623473092.0000]]/$C$11</f>
        <v>1.7043570409789936E-2</v>
      </c>
      <c r="E9" s="40">
        <f>Table8[[#This Row],[156623473092.0000]]/' سهام'!$O$9</f>
        <v>4.6644257229647235E-3</v>
      </c>
    </row>
    <row r="10" spans="1:19" ht="23.1" customHeight="1" thickBot="1" x14ac:dyDescent="0.5">
      <c r="A10" s="38" t="s">
        <v>117</v>
      </c>
      <c r="B10" s="63" t="s">
        <v>116</v>
      </c>
      <c r="C10" s="39">
        <f>Table17[[#This Row],[180233177.0000]]</f>
        <v>409566436</v>
      </c>
      <c r="D10" s="40">
        <f>Table8[[#This Row],[156623473092.0000]]/$C$11</f>
        <v>2.5490380863764793E-3</v>
      </c>
      <c r="E10" s="40">
        <f>Table8[[#This Row],[156623473092.0000]]/' سهام'!$O$9</f>
        <v>6.976119752514794E-4</v>
      </c>
    </row>
    <row r="11" spans="1:19" ht="23.1" customHeight="1" x14ac:dyDescent="0.45">
      <c r="A11" s="58" t="s">
        <v>63</v>
      </c>
      <c r="B11" s="58"/>
      <c r="C11" s="48">
        <f>SUBTOTAL(109,C7:C10)</f>
        <v>160674898578</v>
      </c>
      <c r="D11" s="59">
        <f>SUBTOTAL(109,D7:D10)</f>
        <v>1</v>
      </c>
      <c r="E11" s="50">
        <f>SUBTOTAL(109,E7:E10)</f>
        <v>0.27367656018162995</v>
      </c>
    </row>
    <row r="12" spans="1:19" ht="23.1" customHeight="1" x14ac:dyDescent="0.45">
      <c r="A12" s="26" t="s">
        <v>64</v>
      </c>
      <c r="B12" s="27"/>
      <c r="C12" s="18"/>
      <c r="D12" s="18"/>
      <c r="E12" s="2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mergeCells count="13">
    <mergeCell ref="A4:C4"/>
    <mergeCell ref="A1:E1"/>
    <mergeCell ref="F1:J1"/>
    <mergeCell ref="K1:O1"/>
    <mergeCell ref="P1:S1"/>
    <mergeCell ref="A2:E2"/>
    <mergeCell ref="F2:J2"/>
    <mergeCell ref="K2:O2"/>
    <mergeCell ref="P2:S2"/>
    <mergeCell ref="A3:E3"/>
    <mergeCell ref="F3:J3"/>
    <mergeCell ref="K3:O3"/>
    <mergeCell ref="P3:S3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rightToLeft="1" view="pageBreakPreview" zoomScale="106" zoomScaleNormal="100" zoomScaleSheetLayoutView="106" workbookViewId="0">
      <selection activeCell="P21" sqref="P21"/>
    </sheetView>
  </sheetViews>
  <sheetFormatPr defaultColWidth="9" defaultRowHeight="19.5" x14ac:dyDescent="0.4"/>
  <cols>
    <col min="1" max="1" width="21.85546875" style="9" bestFit="1" customWidth="1"/>
    <col min="2" max="2" width="15" style="9" bestFit="1" customWidth="1"/>
    <col min="3" max="3" width="16.5703125" style="9" bestFit="1" customWidth="1"/>
    <col min="4" max="4" width="15.5703125" style="9" bestFit="1" customWidth="1"/>
    <col min="5" max="5" width="17.85546875" style="9" bestFit="1" customWidth="1"/>
    <col min="6" max="6" width="15.28515625" style="9" bestFit="1" customWidth="1"/>
    <col min="7" max="7" width="15.5703125" style="9" bestFit="1" customWidth="1"/>
    <col min="8" max="8" width="15.7109375" style="9" bestFit="1" customWidth="1"/>
    <col min="9" max="9" width="14.85546875" style="9" customWidth="1"/>
    <col min="10" max="10" width="15.42578125" style="9" customWidth="1"/>
    <col min="11" max="11" width="9" style="31"/>
    <col min="12" max="16384" width="9" style="4"/>
  </cols>
  <sheetData>
    <row r="1" spans="1:11" ht="2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20"/>
    </row>
    <row r="2" spans="1:11" ht="21" x14ac:dyDescent="0.4">
      <c r="A2" s="139" t="s">
        <v>2</v>
      </c>
      <c r="B2" s="139"/>
      <c r="C2" s="139"/>
      <c r="D2" s="139"/>
      <c r="E2" s="139"/>
      <c r="F2" s="139"/>
      <c r="G2" s="139"/>
      <c r="H2" s="139"/>
      <c r="I2" s="139"/>
      <c r="J2" s="20"/>
    </row>
    <row r="3" spans="1:11" ht="21" x14ac:dyDescent="0.4">
      <c r="A3" s="139" t="s">
        <v>3</v>
      </c>
      <c r="B3" s="139"/>
      <c r="C3" s="139"/>
      <c r="D3" s="139"/>
      <c r="E3" s="139"/>
      <c r="F3" s="139"/>
      <c r="G3" s="139"/>
      <c r="H3" s="139"/>
      <c r="I3" s="139"/>
      <c r="J3" s="20"/>
    </row>
    <row r="4" spans="1:11" ht="21" x14ac:dyDescent="0.4">
      <c r="A4" s="141" t="s">
        <v>82</v>
      </c>
      <c r="B4" s="141"/>
      <c r="C4" s="141"/>
      <c r="D4" s="141"/>
      <c r="E4" s="141"/>
      <c r="F4" s="141"/>
      <c r="G4" s="141"/>
      <c r="H4" s="141"/>
      <c r="I4" s="141"/>
      <c r="J4" s="20"/>
    </row>
    <row r="5" spans="1:11" ht="20.25" thickBot="1" x14ac:dyDescent="0.45">
      <c r="A5" s="20"/>
      <c r="B5" s="24"/>
      <c r="C5" s="24"/>
      <c r="D5" s="24"/>
      <c r="E5" s="24"/>
      <c r="F5" s="24"/>
      <c r="G5" s="24"/>
      <c r="H5" s="24"/>
      <c r="I5" s="20"/>
      <c r="J5" s="20"/>
    </row>
    <row r="6" spans="1:11" ht="18.75" customHeight="1" thickBot="1" x14ac:dyDescent="0.45">
      <c r="A6" s="51"/>
      <c r="B6" s="132" t="s">
        <v>83</v>
      </c>
      <c r="C6" s="132"/>
      <c r="D6" s="132"/>
      <c r="E6" s="132"/>
      <c r="F6" s="52" t="s">
        <v>6</v>
      </c>
      <c r="G6" s="138" t="s">
        <v>7</v>
      </c>
      <c r="H6" s="138"/>
      <c r="I6" s="142" t="s">
        <v>8</v>
      </c>
      <c r="J6" s="142"/>
    </row>
    <row r="7" spans="1:11" ht="31.9" customHeight="1" x14ac:dyDescent="0.4">
      <c r="A7" s="53" t="s">
        <v>84</v>
      </c>
      <c r="B7" s="54" t="s">
        <v>85</v>
      </c>
      <c r="C7" s="54" t="s">
        <v>86</v>
      </c>
      <c r="D7" s="54" t="s">
        <v>87</v>
      </c>
      <c r="E7" s="54" t="s">
        <v>81</v>
      </c>
      <c r="F7" s="55" t="s">
        <v>88</v>
      </c>
      <c r="G7" s="54" t="s">
        <v>89</v>
      </c>
      <c r="H7" s="54" t="s">
        <v>90</v>
      </c>
      <c r="I7" s="56" t="s">
        <v>88</v>
      </c>
      <c r="J7" s="56" t="s">
        <v>174</v>
      </c>
    </row>
    <row r="8" spans="1:11" ht="23.1" customHeight="1" x14ac:dyDescent="0.4">
      <c r="A8" s="57" t="s">
        <v>91</v>
      </c>
      <c r="B8" s="57" t="s">
        <v>92</v>
      </c>
      <c r="C8" s="57" t="s">
        <v>93</v>
      </c>
      <c r="D8" s="57" t="s">
        <v>94</v>
      </c>
      <c r="E8" s="57" t="s">
        <v>94</v>
      </c>
      <c r="F8" s="39">
        <v>18500000000</v>
      </c>
      <c r="G8" s="39">
        <v>0</v>
      </c>
      <c r="H8" s="39">
        <v>6250000000</v>
      </c>
      <c r="I8" s="39">
        <v>12250000000</v>
      </c>
      <c r="J8" s="40">
        <f>Table7[[#This Row],[12250000000.0000]]/' سهام'!$O$9</f>
        <v>2.0865349173364935E-2</v>
      </c>
      <c r="K8" s="60">
        <f>Table7[[#This Row],[18500000000.0000]]+Table7[[#This Row],[0.0000]]-Table7[[#This Row],[6250000000.0000]]-Table7[[#This Row],[12250000000.0000]]</f>
        <v>0</v>
      </c>
    </row>
    <row r="9" spans="1:11" ht="23.1" customHeight="1" x14ac:dyDescent="0.4">
      <c r="A9" s="57" t="s">
        <v>95</v>
      </c>
      <c r="B9" s="57" t="s">
        <v>96</v>
      </c>
      <c r="C9" s="57" t="s">
        <v>97</v>
      </c>
      <c r="D9" s="57" t="s">
        <v>94</v>
      </c>
      <c r="E9" s="57" t="s">
        <v>94</v>
      </c>
      <c r="F9" s="39">
        <v>0</v>
      </c>
      <c r="G9" s="39">
        <v>35349000000</v>
      </c>
      <c r="H9" s="39">
        <v>34609662000</v>
      </c>
      <c r="I9" s="39">
        <v>739338000</v>
      </c>
      <c r="J9" s="40">
        <f>Table7[[#This Row],[12250000000.0000]]/' سهام'!$O$9</f>
        <v>1.2593098389499825E-3</v>
      </c>
      <c r="K9" s="60">
        <f>Table7[[#This Row],[18500000000.0000]]+Table7[[#This Row],[0.0000]]-Table7[[#This Row],[6250000000.0000]]-Table7[[#This Row],[12250000000.0000]]</f>
        <v>0</v>
      </c>
    </row>
    <row r="10" spans="1:11" ht="23.1" customHeight="1" x14ac:dyDescent="0.4">
      <c r="A10" s="57" t="s">
        <v>98</v>
      </c>
      <c r="B10" s="57" t="s">
        <v>99</v>
      </c>
      <c r="C10" s="57" t="s">
        <v>93</v>
      </c>
      <c r="D10" s="57" t="s">
        <v>94</v>
      </c>
      <c r="E10" s="57" t="s">
        <v>94</v>
      </c>
      <c r="F10" s="39">
        <v>14450000000</v>
      </c>
      <c r="G10" s="39">
        <v>0</v>
      </c>
      <c r="H10" s="39">
        <v>0</v>
      </c>
      <c r="I10" s="39">
        <v>14450000000</v>
      </c>
      <c r="J10" s="40">
        <f>Table7[[#This Row],[12250000000.0000]]/' سهام'!$O$9</f>
        <v>2.461259555552027E-2</v>
      </c>
      <c r="K10" s="60">
        <f>Table7[[#This Row],[18500000000.0000]]+Table7[[#This Row],[0.0000]]-Table7[[#This Row],[6250000000.0000]]-Table7[[#This Row],[12250000000.0000]]</f>
        <v>0</v>
      </c>
    </row>
    <row r="11" spans="1:11" ht="23.1" customHeight="1" thickBot="1" x14ac:dyDescent="0.45">
      <c r="A11" s="57" t="s">
        <v>100</v>
      </c>
      <c r="B11" s="57" t="s">
        <v>101</v>
      </c>
      <c r="C11" s="57" t="s">
        <v>97</v>
      </c>
      <c r="D11" s="57" t="s">
        <v>94</v>
      </c>
      <c r="E11" s="57" t="s">
        <v>94</v>
      </c>
      <c r="F11" s="39">
        <v>37734431398</v>
      </c>
      <c r="G11" s="39">
        <v>188755919182</v>
      </c>
      <c r="H11" s="39">
        <v>124905204529</v>
      </c>
      <c r="I11" s="39">
        <v>101585146051</v>
      </c>
      <c r="J11" s="40">
        <f>Table7[[#This Row],[12250000000.0000]]/' سهام'!$O$9</f>
        <v>0.17302935046378687</v>
      </c>
      <c r="K11" s="60">
        <f>Table7[[#This Row],[18500000000.0000]]+Table7[[#This Row],[0.0000]]-Table7[[#This Row],[6250000000.0000]]-Table7[[#This Row],[12250000000.0000]]</f>
        <v>0</v>
      </c>
    </row>
    <row r="12" spans="1:11" ht="23.1" customHeight="1" x14ac:dyDescent="0.4">
      <c r="A12" s="58" t="s">
        <v>63</v>
      </c>
      <c r="B12" s="48"/>
      <c r="C12" s="48"/>
      <c r="D12" s="48"/>
      <c r="E12" s="48"/>
      <c r="F12" s="48">
        <f>SUBTOTAL(109,F8:F11)</f>
        <v>70684431398</v>
      </c>
      <c r="G12" s="48">
        <f>SUBTOTAL(109,G8:G11)</f>
        <v>224104919182</v>
      </c>
      <c r="H12" s="48">
        <f>SUBTOTAL(109,H8:H11)</f>
        <v>165764866529</v>
      </c>
      <c r="I12" s="48">
        <f>SUBTOTAL(109,I8:I11)</f>
        <v>129024484051</v>
      </c>
      <c r="J12" s="50">
        <f>SUBTOTAL(109,J8:J11)</f>
        <v>0.21976660503162204</v>
      </c>
      <c r="K12" s="60">
        <f>Table7[[#This Row],[18500000000.0000]]+Table7[[#This Row],[0.0000]]-Table7[[#This Row],[6250000000.0000]]-Table7[[#This Row],[12250000000.0000]]</f>
        <v>0</v>
      </c>
    </row>
    <row r="13" spans="1:11" ht="23.1" customHeight="1" x14ac:dyDescent="0.4">
      <c r="A13" s="23" t="s">
        <v>64</v>
      </c>
      <c r="B13" s="23"/>
      <c r="C13" s="23"/>
      <c r="D13" s="23"/>
      <c r="E13" s="23"/>
      <c r="F13" s="18"/>
      <c r="G13" s="140"/>
      <c r="H13" s="140"/>
      <c r="I13" s="18"/>
      <c r="J13" s="15"/>
    </row>
    <row r="17" spans="3:3" x14ac:dyDescent="0.4">
      <c r="C17" s="9" t="s">
        <v>102</v>
      </c>
    </row>
  </sheetData>
  <mergeCells count="8">
    <mergeCell ref="G13:H13"/>
    <mergeCell ref="B6:E6"/>
    <mergeCell ref="G6:H6"/>
    <mergeCell ref="A1:I1"/>
    <mergeCell ref="A2:I2"/>
    <mergeCell ref="A3:I3"/>
    <mergeCell ref="A4:I4"/>
    <mergeCell ref="I6:J6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"/>
  <sheetViews>
    <sheetView rightToLeft="1" view="pageBreakPreview" zoomScaleNormal="106" zoomScaleSheetLayoutView="100" workbookViewId="0">
      <selection activeCell="K1" sqref="K1:M1"/>
    </sheetView>
  </sheetViews>
  <sheetFormatPr defaultColWidth="9" defaultRowHeight="15.75" x14ac:dyDescent="0.45"/>
  <cols>
    <col min="1" max="1" width="29.7109375" style="9" bestFit="1" customWidth="1"/>
    <col min="2" max="2" width="13.85546875" style="9" bestFit="1" customWidth="1"/>
    <col min="3" max="3" width="22.85546875" style="9" bestFit="1" customWidth="1"/>
    <col min="4" max="5" width="15.42578125" style="9" bestFit="1" customWidth="1"/>
    <col min="6" max="6" width="10.85546875" style="9" bestFit="1" customWidth="1"/>
    <col min="7" max="7" width="16.140625" style="9" bestFit="1" customWidth="1"/>
    <col min="8" max="8" width="15.42578125" style="9" bestFit="1" customWidth="1"/>
    <col min="9" max="9" width="12.5703125" style="9" bestFit="1" customWidth="1"/>
    <col min="10" max="10" width="16.140625" style="9" bestFit="1" customWidth="1"/>
    <col min="11" max="13" width="13" style="9" customWidth="1"/>
    <col min="14" max="14" width="9" style="9" customWidth="1"/>
    <col min="15" max="16384" width="9" style="9"/>
  </cols>
  <sheetData>
    <row r="1" spans="1:13" ht="19.5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19.5" x14ac:dyDescent="0.45">
      <c r="A2" s="126" t="s">
        <v>103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9.5" x14ac:dyDescent="0.45">
      <c r="A3" s="126" t="s">
        <v>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21" x14ac:dyDescent="0.45">
      <c r="A4" s="64" t="s">
        <v>118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6.5" customHeight="1" thickBot="1" x14ac:dyDescent="0.5">
      <c r="A5" s="65"/>
      <c r="B5" s="143" t="s">
        <v>119</v>
      </c>
      <c r="C5" s="143"/>
      <c r="D5" s="143"/>
      <c r="E5" s="144" t="s">
        <v>120</v>
      </c>
      <c r="F5" s="144"/>
      <c r="G5" s="144"/>
      <c r="H5" s="144" t="s">
        <v>121</v>
      </c>
      <c r="I5" s="144"/>
      <c r="J5" s="144"/>
      <c r="K5" s="8"/>
      <c r="L5" s="8"/>
      <c r="M5" s="8"/>
    </row>
    <row r="6" spans="1:13" s="6" customFormat="1" ht="47.25" customHeight="1" thickBot="1" x14ac:dyDescent="0.5">
      <c r="A6" s="19" t="s">
        <v>65</v>
      </c>
      <c r="B6" s="19" t="s">
        <v>122</v>
      </c>
      <c r="C6" s="19" t="s">
        <v>123</v>
      </c>
      <c r="D6" s="19" t="s">
        <v>124</v>
      </c>
      <c r="E6" s="19" t="s">
        <v>125</v>
      </c>
      <c r="F6" s="19" t="s">
        <v>126</v>
      </c>
      <c r="G6" s="19" t="s">
        <v>127</v>
      </c>
      <c r="H6" s="19" t="s">
        <v>125</v>
      </c>
      <c r="I6" s="19" t="s">
        <v>126</v>
      </c>
      <c r="J6" s="19" t="s">
        <v>127</v>
      </c>
    </row>
    <row r="7" spans="1:13" ht="23.1" customHeight="1" x14ac:dyDescent="0.45">
      <c r="A7" s="57" t="s">
        <v>32</v>
      </c>
      <c r="B7" s="66" t="s">
        <v>128</v>
      </c>
      <c r="C7" s="67">
        <v>602800</v>
      </c>
      <c r="D7" s="67">
        <v>620</v>
      </c>
      <c r="E7" s="67">
        <v>0</v>
      </c>
      <c r="F7" s="67">
        <v>7039493</v>
      </c>
      <c r="G7" s="67">
        <v>7039493</v>
      </c>
      <c r="H7" s="67">
        <v>373736000</v>
      </c>
      <c r="I7" s="67">
        <v>-12375364</v>
      </c>
      <c r="J7" s="67">
        <v>361360636</v>
      </c>
    </row>
    <row r="8" spans="1:13" ht="23.1" customHeight="1" thickBot="1" x14ac:dyDescent="0.5">
      <c r="A8" s="57" t="s">
        <v>35</v>
      </c>
      <c r="B8" s="66" t="s">
        <v>129</v>
      </c>
      <c r="C8" s="67">
        <v>1450000</v>
      </c>
      <c r="D8" s="67">
        <v>510</v>
      </c>
      <c r="E8" s="67">
        <v>0</v>
      </c>
      <c r="F8" s="67">
        <v>22111296</v>
      </c>
      <c r="G8" s="67">
        <v>22111296</v>
      </c>
      <c r="H8" s="67">
        <v>739500000</v>
      </c>
      <c r="I8" s="67">
        <v>0</v>
      </c>
      <c r="J8" s="67">
        <v>739500000</v>
      </c>
    </row>
    <row r="9" spans="1:13" ht="23.1" customHeight="1" x14ac:dyDescent="0.45">
      <c r="A9" s="70" t="s">
        <v>63</v>
      </c>
      <c r="B9" s="71"/>
      <c r="C9" s="72"/>
      <c r="D9" s="72"/>
      <c r="E9" s="72">
        <v>0</v>
      </c>
      <c r="F9" s="72">
        <f>SUBTOTAL(109,F7:F8)</f>
        <v>29150789</v>
      </c>
      <c r="G9" s="72">
        <f>SUBTOTAL(109,G7:G8)</f>
        <v>29150789</v>
      </c>
      <c r="H9" s="72">
        <f>SUBTOTAL(109,H7:H8)</f>
        <v>1113236000</v>
      </c>
      <c r="I9" s="72">
        <f>SUBTOTAL(109,I7:I8)</f>
        <v>-12375364</v>
      </c>
      <c r="J9" s="72">
        <f>SUBTOTAL(109,J7:J8)</f>
        <v>1100860636</v>
      </c>
    </row>
    <row r="10" spans="1:13" ht="23.1" customHeight="1" x14ac:dyDescent="0.45">
      <c r="A10" s="13" t="s">
        <v>64</v>
      </c>
      <c r="B10" s="21"/>
      <c r="C10" s="30"/>
      <c r="D10" s="30"/>
      <c r="E10" s="30"/>
      <c r="F10" s="30"/>
      <c r="G10" s="30"/>
      <c r="H10" s="30"/>
      <c r="I10" s="30"/>
      <c r="J10" s="30"/>
    </row>
  </sheetData>
  <mergeCells count="9">
    <mergeCell ref="K1:M1"/>
    <mergeCell ref="K2:M2"/>
    <mergeCell ref="K3:M3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85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I10"/>
  <sheetViews>
    <sheetView rightToLeft="1" view="pageBreakPreview" zoomScaleNormal="106" zoomScaleSheetLayoutView="100" workbookViewId="0">
      <selection activeCell="A12" sqref="A12"/>
    </sheetView>
  </sheetViews>
  <sheetFormatPr defaultColWidth="9" defaultRowHeight="19.5" x14ac:dyDescent="0.45"/>
  <cols>
    <col min="1" max="1" width="22.7109375" style="29" bestFit="1" customWidth="1"/>
    <col min="2" max="2" width="12.42578125" style="29" bestFit="1" customWidth="1"/>
    <col min="3" max="3" width="10.28515625" style="29" bestFit="1" customWidth="1"/>
    <col min="4" max="4" width="12.5703125" style="29" bestFit="1" customWidth="1"/>
    <col min="5" max="5" width="14.7109375" style="29" bestFit="1" customWidth="1"/>
    <col min="6" max="6" width="10.28515625" style="29" bestFit="1" customWidth="1"/>
    <col min="7" max="7" width="14.5703125" style="29" bestFit="1" customWidth="1"/>
    <col min="8" max="8" width="9" style="60"/>
    <col min="9" max="16384" width="9" style="1"/>
  </cols>
  <sheetData>
    <row r="1" spans="1:9" x14ac:dyDescent="0.45">
      <c r="A1" s="126" t="s">
        <v>0</v>
      </c>
      <c r="B1" s="126"/>
      <c r="C1" s="126"/>
      <c r="D1" s="126"/>
      <c r="E1" s="126"/>
      <c r="F1" s="126"/>
      <c r="G1" s="126"/>
    </row>
    <row r="2" spans="1:9" x14ac:dyDescent="0.45">
      <c r="A2" s="126" t="s">
        <v>103</v>
      </c>
      <c r="B2" s="126"/>
      <c r="C2" s="126"/>
      <c r="D2" s="126"/>
      <c r="E2" s="126"/>
      <c r="F2" s="126"/>
      <c r="G2" s="126"/>
    </row>
    <row r="3" spans="1:9" x14ac:dyDescent="0.45">
      <c r="A3" s="126" t="s">
        <v>3</v>
      </c>
      <c r="B3" s="126"/>
      <c r="C3" s="126"/>
      <c r="D3" s="126"/>
      <c r="E3" s="126"/>
      <c r="F3" s="126"/>
      <c r="G3" s="126"/>
    </row>
    <row r="4" spans="1:9" ht="21" x14ac:dyDescent="0.45">
      <c r="A4" s="141" t="s">
        <v>132</v>
      </c>
      <c r="B4" s="141"/>
      <c r="C4" s="31"/>
      <c r="D4" s="31"/>
      <c r="E4" s="31"/>
      <c r="F4" s="31"/>
      <c r="G4" s="31"/>
    </row>
    <row r="5" spans="1:9" ht="16.5" customHeight="1" thickBot="1" x14ac:dyDescent="0.5">
      <c r="A5" s="31"/>
      <c r="B5" s="145" t="s">
        <v>120</v>
      </c>
      <c r="C5" s="145"/>
      <c r="D5" s="145"/>
      <c r="E5" s="145" t="s">
        <v>121</v>
      </c>
      <c r="F5" s="145"/>
      <c r="G5" s="145"/>
    </row>
    <row r="6" spans="1:9" ht="38.25" customHeight="1" thickBot="1" x14ac:dyDescent="0.5">
      <c r="A6" s="31" t="s">
        <v>106</v>
      </c>
      <c r="B6" s="47" t="s">
        <v>130</v>
      </c>
      <c r="C6" s="47" t="s">
        <v>126</v>
      </c>
      <c r="D6" s="47" t="s">
        <v>131</v>
      </c>
      <c r="E6" s="47" t="s">
        <v>130</v>
      </c>
      <c r="F6" s="47" t="s">
        <v>126</v>
      </c>
      <c r="G6" s="47" t="s">
        <v>131</v>
      </c>
    </row>
    <row r="7" spans="1:9" ht="23.1" customHeight="1" x14ac:dyDescent="0.45">
      <c r="A7" s="73" t="s">
        <v>98</v>
      </c>
      <c r="B7" s="74">
        <v>320671233</v>
      </c>
      <c r="C7" s="74">
        <v>0</v>
      </c>
      <c r="D7" s="74">
        <f>Table11[[#This Row],[320671233.0000]]+Table11[[#This Row],[0.0000]]</f>
        <v>320671233</v>
      </c>
      <c r="E7" s="74">
        <v>962013699</v>
      </c>
      <c r="F7" s="81">
        <v>163507</v>
      </c>
      <c r="G7" s="75">
        <f>Table11[[#This Row],[962013699.0000]]+Table11[[#This Row],[163507.0000]]</f>
        <v>962177206</v>
      </c>
      <c r="H7" s="60">
        <f>Table11[[#This Row],[320671233.0000]]+Table11[[#This Row],[0.0000]]-Table11[[#This Row],[Column4]]</f>
        <v>0</v>
      </c>
      <c r="I7" s="60">
        <f>Table11[[#This Row],[962013699.0000]]+Table11[[#This Row],[163507.0000]]-Table11[[#This Row],[962177206.0000]]</f>
        <v>0</v>
      </c>
    </row>
    <row r="8" spans="1:9" ht="23.1" customHeight="1" thickBot="1" x14ac:dyDescent="0.5">
      <c r="A8" s="76" t="s">
        <v>91</v>
      </c>
      <c r="B8" s="77">
        <v>350562328</v>
      </c>
      <c r="C8" s="78">
        <v>93569</v>
      </c>
      <c r="D8" s="78">
        <f>Table11[[#This Row],[320671233.0000]]+Table11[[#This Row],[0.0000]]</f>
        <v>350655897</v>
      </c>
      <c r="E8" s="77">
        <v>1776480138</v>
      </c>
      <c r="F8" s="82">
        <v>-183397</v>
      </c>
      <c r="G8" s="78">
        <f>Table11[[#This Row],[962013699.0000]]+Table11[[#This Row],[163507.0000]]</f>
        <v>1776296741</v>
      </c>
      <c r="H8" s="60">
        <f>Table11[[#This Row],[320671233.0000]]+Table11[[#This Row],[0.0000]]-Table11[[#This Row],[Column4]]</f>
        <v>0</v>
      </c>
      <c r="I8" s="60">
        <f>Table11[[#This Row],[962013699.0000]]+Table11[[#This Row],[163507.0000]]-Table11[[#This Row],[962177206.0000]]</f>
        <v>0</v>
      </c>
    </row>
    <row r="9" spans="1:9" ht="23.1" customHeight="1" x14ac:dyDescent="0.45">
      <c r="A9" s="79" t="s">
        <v>63</v>
      </c>
      <c r="B9" s="80">
        <f t="shared" ref="B9:G9" si="0">SUBTOTAL(109,B7:B8)</f>
        <v>671233561</v>
      </c>
      <c r="C9" s="80">
        <f t="shared" si="0"/>
        <v>93569</v>
      </c>
      <c r="D9" s="80">
        <f t="shared" si="0"/>
        <v>671327130</v>
      </c>
      <c r="E9" s="80">
        <f t="shared" si="0"/>
        <v>2738493837</v>
      </c>
      <c r="F9" s="80">
        <f t="shared" si="0"/>
        <v>-19890</v>
      </c>
      <c r="G9" s="80">
        <f t="shared" si="0"/>
        <v>2738473947</v>
      </c>
      <c r="H9" s="60">
        <f>Table11[[#This Row],[320671233.0000]]+Table11[[#This Row],[0.0000]]-Table11[[#This Row],[Column4]]</f>
        <v>0</v>
      </c>
      <c r="I9" s="60">
        <f>Table11[[#This Row],[962013699.0000]]+Table11[[#This Row],[163507.0000]]-Table11[[#This Row],[962177206.0000]]</f>
        <v>0</v>
      </c>
    </row>
    <row r="10" spans="1:9" ht="23.1" customHeight="1" x14ac:dyDescent="0.45">
      <c r="A10" s="13" t="s">
        <v>64</v>
      </c>
      <c r="B10" s="15"/>
      <c r="C10" s="15"/>
      <c r="D10" s="15"/>
      <c r="E10" s="15"/>
      <c r="F10" s="15"/>
      <c r="G10" s="15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8"/>
  <sheetViews>
    <sheetView rightToLeft="1" view="pageBreakPreview" zoomScaleNormal="100" zoomScaleSheetLayoutView="100" workbookViewId="0">
      <selection activeCell="J3" sqref="J3"/>
    </sheetView>
  </sheetViews>
  <sheetFormatPr defaultColWidth="9" defaultRowHeight="19.5" x14ac:dyDescent="0.45"/>
  <cols>
    <col min="1" max="1" width="37.140625" style="29" bestFit="1" customWidth="1"/>
    <col min="2" max="2" width="13" style="29" customWidth="1"/>
    <col min="3" max="3" width="15.85546875" style="29" customWidth="1"/>
    <col min="4" max="4" width="17" style="29" customWidth="1"/>
    <col min="5" max="5" width="22.5703125" style="29" customWidth="1"/>
    <col min="6" max="6" width="13" style="29" customWidth="1"/>
    <col min="7" max="7" width="16.28515625" style="29" customWidth="1"/>
    <col min="8" max="8" width="17" style="29" customWidth="1"/>
    <col min="9" max="9" width="22.5703125" style="29" customWidth="1"/>
    <col min="10" max="11" width="9" style="60"/>
    <col min="12" max="16384" width="9" style="1"/>
  </cols>
  <sheetData>
    <row r="1" spans="1:1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1" x14ac:dyDescent="0.45">
      <c r="A2" s="126" t="s">
        <v>103</v>
      </c>
      <c r="B2" s="126"/>
      <c r="C2" s="126"/>
      <c r="D2" s="126"/>
      <c r="E2" s="126"/>
      <c r="F2" s="126"/>
      <c r="G2" s="126"/>
      <c r="H2" s="126"/>
      <c r="I2" s="126"/>
    </row>
    <row r="3" spans="1:11" x14ac:dyDescent="0.45">
      <c r="A3" s="126" t="s">
        <v>104</v>
      </c>
      <c r="B3" s="126"/>
      <c r="C3" s="126"/>
      <c r="D3" s="126"/>
      <c r="E3" s="126"/>
      <c r="F3" s="126"/>
      <c r="G3" s="126"/>
      <c r="H3" s="126"/>
      <c r="I3" s="126"/>
    </row>
    <row r="4" spans="1:11" ht="21" x14ac:dyDescent="0.45">
      <c r="A4" s="141" t="s">
        <v>133</v>
      </c>
      <c r="B4" s="141"/>
      <c r="C4" s="141"/>
      <c r="D4" s="141"/>
      <c r="E4" s="141"/>
      <c r="F4" s="31"/>
      <c r="G4" s="31"/>
      <c r="H4" s="31"/>
      <c r="I4" s="31"/>
    </row>
    <row r="5" spans="1:11" ht="16.5" customHeight="1" thickBot="1" x14ac:dyDescent="0.5">
      <c r="A5" s="84"/>
      <c r="B5" s="145" t="s">
        <v>120</v>
      </c>
      <c r="C5" s="145"/>
      <c r="D5" s="145"/>
      <c r="E5" s="145"/>
      <c r="F5" s="145" t="s">
        <v>121</v>
      </c>
      <c r="G5" s="145"/>
      <c r="H5" s="145"/>
      <c r="I5" s="145"/>
    </row>
    <row r="6" spans="1:11" ht="20.25" thickBot="1" x14ac:dyDescent="0.5">
      <c r="A6" s="49" t="s">
        <v>106</v>
      </c>
      <c r="B6" s="49" t="s">
        <v>10</v>
      </c>
      <c r="C6" s="49" t="s">
        <v>134</v>
      </c>
      <c r="D6" s="49" t="s">
        <v>135</v>
      </c>
      <c r="E6" s="49" t="s">
        <v>136</v>
      </c>
      <c r="F6" s="49" t="s">
        <v>10</v>
      </c>
      <c r="G6" s="49" t="s">
        <v>12</v>
      </c>
      <c r="H6" s="49" t="s">
        <v>135</v>
      </c>
      <c r="I6" s="49" t="s">
        <v>136</v>
      </c>
    </row>
    <row r="7" spans="1:11" ht="23.1" customHeight="1" x14ac:dyDescent="0.45">
      <c r="A7" s="57" t="s">
        <v>20</v>
      </c>
      <c r="B7" s="67">
        <v>16774</v>
      </c>
      <c r="C7" s="67">
        <v>2241775012</v>
      </c>
      <c r="D7" s="67">
        <v>-1852333773</v>
      </c>
      <c r="E7" s="67">
        <f>Table12[[#This Row],[2241775012.0000]]+Table12[[#This Row],[-1852333773.0000]]</f>
        <v>389441239</v>
      </c>
      <c r="F7" s="67">
        <v>16774</v>
      </c>
      <c r="G7" s="67">
        <v>2241775012</v>
      </c>
      <c r="H7" s="67">
        <v>-1852333773</v>
      </c>
      <c r="I7" s="67">
        <f>Table12[[#This Row],[Column7]]+Table12[[#This Row],[Column8]]</f>
        <v>389441239</v>
      </c>
      <c r="J7" s="60">
        <f>Table12[[#This Row],[2241775012.0000]]+Table12[[#This Row],[-1852333773.0000]]-Table12[[#This Row],[389441239.0000]]</f>
        <v>0</v>
      </c>
      <c r="K7" s="60">
        <f>Table12[[#This Row],[Column7]]+Table12[[#This Row],[Column8]]-Table12[[#This Row],[Column9]]</f>
        <v>0</v>
      </c>
    </row>
    <row r="8" spans="1:11" ht="23.1" customHeight="1" x14ac:dyDescent="0.45">
      <c r="A8" s="57" t="s">
        <v>56</v>
      </c>
      <c r="B8" s="67">
        <v>2567213</v>
      </c>
      <c r="C8" s="67">
        <v>9370943318</v>
      </c>
      <c r="D8" s="67">
        <v>-5892131970</v>
      </c>
      <c r="E8" s="67">
        <f>Table12[[#This Row],[2241775012.0000]]+Table12[[#This Row],[-1852333773.0000]]</f>
        <v>3478811348</v>
      </c>
      <c r="F8" s="67">
        <v>2767213</v>
      </c>
      <c r="G8" s="67">
        <v>10267775246</v>
      </c>
      <c r="H8" s="67">
        <v>-6546813300</v>
      </c>
      <c r="I8" s="67">
        <f>Table12[[#This Row],[Column7]]+Table12[[#This Row],[Column8]]</f>
        <v>3720961946</v>
      </c>
      <c r="J8" s="60">
        <f>Table12[[#This Row],[2241775012.0000]]+Table12[[#This Row],[-1852333773.0000]]-Table12[[#This Row],[389441239.0000]]</f>
        <v>0</v>
      </c>
      <c r="K8" s="60">
        <f>Table12[[#This Row],[Column7]]+Table12[[#This Row],[Column8]]-Table12[[#This Row],[Column9]]</f>
        <v>0</v>
      </c>
    </row>
    <row r="9" spans="1:11" ht="23.1" customHeight="1" x14ac:dyDescent="0.45">
      <c r="A9" s="57" t="s">
        <v>49</v>
      </c>
      <c r="B9" s="67">
        <v>9960</v>
      </c>
      <c r="C9" s="67">
        <v>80447698</v>
      </c>
      <c r="D9" s="67">
        <v>-56979174</v>
      </c>
      <c r="E9" s="67">
        <f>Table12[[#This Row],[2241775012.0000]]+Table12[[#This Row],[-1852333773.0000]]</f>
        <v>23468524</v>
      </c>
      <c r="F9" s="67">
        <v>800000</v>
      </c>
      <c r="G9" s="67">
        <v>5204338541</v>
      </c>
      <c r="H9" s="67">
        <v>-4469619771</v>
      </c>
      <c r="I9" s="67">
        <f>Table12[[#This Row],[Column7]]+Table12[[#This Row],[Column8]]</f>
        <v>734718770</v>
      </c>
      <c r="J9" s="60">
        <f>Table12[[#This Row],[2241775012.0000]]+Table12[[#This Row],[-1852333773.0000]]-Table12[[#This Row],[389441239.0000]]</f>
        <v>0</v>
      </c>
      <c r="K9" s="60">
        <f>Table12[[#This Row],[Column7]]+Table12[[#This Row],[Column8]]-Table12[[#This Row],[Column9]]</f>
        <v>0</v>
      </c>
    </row>
    <row r="10" spans="1:11" ht="23.1" customHeight="1" x14ac:dyDescent="0.45">
      <c r="A10" s="57" t="s">
        <v>58</v>
      </c>
      <c r="B10" s="67">
        <v>370000</v>
      </c>
      <c r="C10" s="67">
        <v>1448366913</v>
      </c>
      <c r="D10" s="67">
        <v>-1338619273</v>
      </c>
      <c r="E10" s="67">
        <f>Table12[[#This Row],[2241775012.0000]]+Table12[[#This Row],[-1852333773.0000]]</f>
        <v>109747640</v>
      </c>
      <c r="F10" s="67">
        <v>370000</v>
      </c>
      <c r="G10" s="67">
        <v>1448366913</v>
      </c>
      <c r="H10" s="67">
        <v>-1338619273</v>
      </c>
      <c r="I10" s="67">
        <f>Table12[[#This Row],[Column7]]+Table12[[#This Row],[Column8]]</f>
        <v>109747640</v>
      </c>
      <c r="J10" s="60">
        <f>Table12[[#This Row],[2241775012.0000]]+Table12[[#This Row],[-1852333773.0000]]-Table12[[#This Row],[389441239.0000]]</f>
        <v>0</v>
      </c>
      <c r="K10" s="60">
        <f>Table12[[#This Row],[Column7]]+Table12[[#This Row],[Column8]]-Table12[[#This Row],[Column9]]</f>
        <v>0</v>
      </c>
    </row>
    <row r="11" spans="1:11" ht="23.1" customHeight="1" x14ac:dyDescent="0.45">
      <c r="A11" s="57" t="s">
        <v>27</v>
      </c>
      <c r="B11" s="67">
        <v>2569412</v>
      </c>
      <c r="C11" s="67">
        <v>9774825673</v>
      </c>
      <c r="D11" s="67">
        <v>-7521378675</v>
      </c>
      <c r="E11" s="67">
        <f>Table12[[#This Row],[2241775012.0000]]+Table12[[#This Row],[-1852333773.0000]]</f>
        <v>2253446998</v>
      </c>
      <c r="F11" s="67">
        <v>2969412</v>
      </c>
      <c r="G11" s="67">
        <v>11022159620</v>
      </c>
      <c r="H11" s="67">
        <v>-8591807075</v>
      </c>
      <c r="I11" s="67">
        <f>Table12[[#This Row],[Column7]]+Table12[[#This Row],[Column8]]</f>
        <v>2430352545</v>
      </c>
      <c r="J11" s="60">
        <f>Table12[[#This Row],[2241775012.0000]]+Table12[[#This Row],[-1852333773.0000]]-Table12[[#This Row],[389441239.0000]]</f>
        <v>0</v>
      </c>
      <c r="K11" s="60">
        <f>Table12[[#This Row],[Column7]]+Table12[[#This Row],[Column8]]-Table12[[#This Row],[Column9]]</f>
        <v>0</v>
      </c>
    </row>
    <row r="12" spans="1:11" ht="23.1" customHeight="1" x14ac:dyDescent="0.45">
      <c r="A12" s="57" t="s">
        <v>42</v>
      </c>
      <c r="B12" s="67">
        <v>3600000</v>
      </c>
      <c r="C12" s="67">
        <v>6555021212</v>
      </c>
      <c r="D12" s="67">
        <v>-6338016553</v>
      </c>
      <c r="E12" s="67">
        <f>Table12[[#This Row],[2241775012.0000]]+Table12[[#This Row],[-1852333773.0000]]</f>
        <v>217004659</v>
      </c>
      <c r="F12" s="67">
        <v>3600000</v>
      </c>
      <c r="G12" s="67">
        <v>6555021212</v>
      </c>
      <c r="H12" s="67">
        <v>-6338016553</v>
      </c>
      <c r="I12" s="67">
        <f>Table12[[#This Row],[Column7]]+Table12[[#This Row],[Column8]]</f>
        <v>217004659</v>
      </c>
      <c r="J12" s="60">
        <f>Table12[[#This Row],[2241775012.0000]]+Table12[[#This Row],[-1852333773.0000]]-Table12[[#This Row],[389441239.0000]]</f>
        <v>0</v>
      </c>
      <c r="K12" s="60">
        <f>Table12[[#This Row],[Column7]]+Table12[[#This Row],[Column8]]-Table12[[#This Row],[Column9]]</f>
        <v>0</v>
      </c>
    </row>
    <row r="13" spans="1:11" ht="23.1" customHeight="1" x14ac:dyDescent="0.45">
      <c r="A13" s="57" t="s">
        <v>52</v>
      </c>
      <c r="B13" s="67">
        <v>2009546</v>
      </c>
      <c r="C13" s="67">
        <v>4494961932</v>
      </c>
      <c r="D13" s="67">
        <v>-3422332162</v>
      </c>
      <c r="E13" s="67">
        <f>Table12[[#This Row],[2241775012.0000]]+Table12[[#This Row],[-1852333773.0000]]</f>
        <v>1072629770</v>
      </c>
      <c r="F13" s="67">
        <v>2809546</v>
      </c>
      <c r="G13" s="67">
        <v>6055076789</v>
      </c>
      <c r="H13" s="67">
        <v>-4744816282</v>
      </c>
      <c r="I13" s="67">
        <f>Table12[[#This Row],[Column7]]+Table12[[#This Row],[Column8]]</f>
        <v>1310260507</v>
      </c>
      <c r="J13" s="60">
        <f>Table12[[#This Row],[2241775012.0000]]+Table12[[#This Row],[-1852333773.0000]]-Table12[[#This Row],[389441239.0000]]</f>
        <v>0</v>
      </c>
      <c r="K13" s="60">
        <f>Table12[[#This Row],[Column7]]+Table12[[#This Row],[Column8]]-Table12[[#This Row],[Column9]]</f>
        <v>0</v>
      </c>
    </row>
    <row r="14" spans="1:11" ht="23.1" customHeight="1" x14ac:dyDescent="0.45">
      <c r="A14" s="57" t="s">
        <v>33</v>
      </c>
      <c r="B14" s="67">
        <v>2020000</v>
      </c>
      <c r="C14" s="67">
        <v>9572071530</v>
      </c>
      <c r="D14" s="67">
        <v>-8851508412</v>
      </c>
      <c r="E14" s="67">
        <f>Table12[[#This Row],[2241775012.0000]]+Table12[[#This Row],[-1852333773.0000]]</f>
        <v>720563118</v>
      </c>
      <c r="F14" s="67">
        <v>2020000</v>
      </c>
      <c r="G14" s="67">
        <v>9572071530</v>
      </c>
      <c r="H14" s="67">
        <v>-8851508412</v>
      </c>
      <c r="I14" s="67">
        <f>Table12[[#This Row],[Column7]]+Table12[[#This Row],[Column8]]</f>
        <v>720563118</v>
      </c>
      <c r="J14" s="60">
        <f>Table12[[#This Row],[2241775012.0000]]+Table12[[#This Row],[-1852333773.0000]]-Table12[[#This Row],[389441239.0000]]</f>
        <v>0</v>
      </c>
      <c r="K14" s="60">
        <f>Table12[[#This Row],[Column7]]+Table12[[#This Row],[Column8]]-Table12[[#This Row],[Column9]]</f>
        <v>0</v>
      </c>
    </row>
    <row r="15" spans="1:11" ht="23.1" customHeight="1" x14ac:dyDescent="0.45">
      <c r="A15" s="57" t="s">
        <v>31</v>
      </c>
      <c r="B15" s="67">
        <v>4000000</v>
      </c>
      <c r="C15" s="67">
        <v>5444949557</v>
      </c>
      <c r="D15" s="67">
        <v>-4382607990</v>
      </c>
      <c r="E15" s="67">
        <f>Table12[[#This Row],[2241775012.0000]]+Table12[[#This Row],[-1852333773.0000]]</f>
        <v>1062341567</v>
      </c>
      <c r="F15" s="67">
        <v>4800000</v>
      </c>
      <c r="G15" s="67">
        <v>6502618771</v>
      </c>
      <c r="H15" s="67">
        <v>-5185005150</v>
      </c>
      <c r="I15" s="67">
        <f>Table12[[#This Row],[Column7]]+Table12[[#This Row],[Column8]]</f>
        <v>1317613621</v>
      </c>
      <c r="J15" s="60">
        <f>Table12[[#This Row],[2241775012.0000]]+Table12[[#This Row],[-1852333773.0000]]-Table12[[#This Row],[389441239.0000]]</f>
        <v>0</v>
      </c>
      <c r="K15" s="60">
        <f>Table12[[#This Row],[Column7]]+Table12[[#This Row],[Column8]]-Table12[[#This Row],[Column9]]</f>
        <v>0</v>
      </c>
    </row>
    <row r="16" spans="1:11" ht="23.1" customHeight="1" x14ac:dyDescent="0.45">
      <c r="A16" s="57" t="s">
        <v>28</v>
      </c>
      <c r="B16" s="67">
        <v>500000</v>
      </c>
      <c r="C16" s="67">
        <v>3433254226</v>
      </c>
      <c r="D16" s="67">
        <v>-2707238418</v>
      </c>
      <c r="E16" s="67">
        <f>Table12[[#This Row],[2241775012.0000]]+Table12[[#This Row],[-1852333773.0000]]</f>
        <v>726015808</v>
      </c>
      <c r="F16" s="67">
        <v>721780</v>
      </c>
      <c r="G16" s="67">
        <v>4694287775</v>
      </c>
      <c r="H16" s="67">
        <v>-3843051266</v>
      </c>
      <c r="I16" s="67">
        <f>Table12[[#This Row],[Column7]]+Table12[[#This Row],[Column8]]</f>
        <v>851236509</v>
      </c>
      <c r="J16" s="60">
        <f>Table12[[#This Row],[2241775012.0000]]+Table12[[#This Row],[-1852333773.0000]]-Table12[[#This Row],[389441239.0000]]</f>
        <v>0</v>
      </c>
      <c r="K16" s="60">
        <f>Table12[[#This Row],[Column7]]+Table12[[#This Row],[Column8]]-Table12[[#This Row],[Column9]]</f>
        <v>0</v>
      </c>
    </row>
    <row r="17" spans="1:11" ht="23.1" customHeight="1" x14ac:dyDescent="0.45">
      <c r="A17" s="57" t="s">
        <v>137</v>
      </c>
      <c r="B17" s="67">
        <v>0</v>
      </c>
      <c r="C17" s="67">
        <v>0</v>
      </c>
      <c r="D17" s="67">
        <v>0</v>
      </c>
      <c r="E17" s="67">
        <f>Table12[[#This Row],[2241775012.0000]]+Table12[[#This Row],[-1852333773.0000]]</f>
        <v>0</v>
      </c>
      <c r="F17" s="67">
        <v>170000</v>
      </c>
      <c r="G17" s="67">
        <v>12814490721</v>
      </c>
      <c r="H17" s="67">
        <v>-11761599600</v>
      </c>
      <c r="I17" s="67">
        <f>Table12[[#This Row],[Column7]]+Table12[[#This Row],[Column8]]</f>
        <v>1052891121</v>
      </c>
      <c r="J17" s="60">
        <f>Table12[[#This Row],[2241775012.0000]]+Table12[[#This Row],[-1852333773.0000]]-Table12[[#This Row],[389441239.0000]]</f>
        <v>0</v>
      </c>
      <c r="K17" s="60">
        <f>Table12[[#This Row],[Column7]]+Table12[[#This Row],[Column8]]-Table12[[#This Row],[Column9]]</f>
        <v>0</v>
      </c>
    </row>
    <row r="18" spans="1:11" ht="23.1" customHeight="1" x14ac:dyDescent="0.45">
      <c r="A18" s="57" t="s">
        <v>59</v>
      </c>
      <c r="B18" s="67">
        <v>800000</v>
      </c>
      <c r="C18" s="67">
        <v>4789173478</v>
      </c>
      <c r="D18" s="67">
        <v>-5024796055</v>
      </c>
      <c r="E18" s="67">
        <f>Table12[[#This Row],[2241775012.0000]]+Table12[[#This Row],[-1852333773.0000]]</f>
        <v>-235622577</v>
      </c>
      <c r="F18" s="67">
        <v>2000000</v>
      </c>
      <c r="G18" s="67">
        <v>12230631815</v>
      </c>
      <c r="H18" s="67">
        <v>-12561990138</v>
      </c>
      <c r="I18" s="67">
        <f>Table12[[#This Row],[Column7]]+Table12[[#This Row],[Column8]]</f>
        <v>-331358323</v>
      </c>
      <c r="J18" s="60">
        <f>Table12[[#This Row],[2241775012.0000]]+Table12[[#This Row],[-1852333773.0000]]-Table12[[#This Row],[389441239.0000]]</f>
        <v>0</v>
      </c>
      <c r="K18" s="60">
        <f>Table12[[#This Row],[Column7]]+Table12[[#This Row],[Column8]]-Table12[[#This Row],[Column9]]</f>
        <v>0</v>
      </c>
    </row>
    <row r="19" spans="1:11" ht="23.1" customHeight="1" x14ac:dyDescent="0.45">
      <c r="A19" s="57" t="s">
        <v>138</v>
      </c>
      <c r="B19" s="67">
        <v>0</v>
      </c>
      <c r="C19" s="67">
        <v>0</v>
      </c>
      <c r="D19" s="67">
        <v>0</v>
      </c>
      <c r="E19" s="67">
        <f>Table12[[#This Row],[2241775012.0000]]+Table12[[#This Row],[-1852333773.0000]]</f>
        <v>0</v>
      </c>
      <c r="F19" s="67">
        <v>2283</v>
      </c>
      <c r="G19" s="67">
        <v>12186769</v>
      </c>
      <c r="H19" s="67">
        <v>-11592186</v>
      </c>
      <c r="I19" s="67">
        <f>Table12[[#This Row],[Column7]]+Table12[[#This Row],[Column8]]</f>
        <v>594583</v>
      </c>
      <c r="J19" s="60">
        <f>Table12[[#This Row],[2241775012.0000]]+Table12[[#This Row],[-1852333773.0000]]-Table12[[#This Row],[389441239.0000]]</f>
        <v>0</v>
      </c>
      <c r="K19" s="60">
        <f>Table12[[#This Row],[Column7]]+Table12[[#This Row],[Column8]]-Table12[[#This Row],[Column9]]</f>
        <v>0</v>
      </c>
    </row>
    <row r="20" spans="1:11" ht="23.1" customHeight="1" x14ac:dyDescent="0.45">
      <c r="A20" s="57" t="s">
        <v>23</v>
      </c>
      <c r="B20" s="67">
        <v>3300000</v>
      </c>
      <c r="C20" s="67">
        <v>19212148259</v>
      </c>
      <c r="D20" s="67">
        <v>-15630545562</v>
      </c>
      <c r="E20" s="67">
        <f>Table12[[#This Row],[2241775012.0000]]+Table12[[#This Row],[-1852333773.0000]]</f>
        <v>3581602697</v>
      </c>
      <c r="F20" s="67">
        <v>3993967</v>
      </c>
      <c r="G20" s="67">
        <v>22766587126</v>
      </c>
      <c r="H20" s="67">
        <v>-18673374785</v>
      </c>
      <c r="I20" s="67">
        <f>Table12[[#This Row],[Column7]]+Table12[[#This Row],[Column8]]</f>
        <v>4093212341</v>
      </c>
      <c r="J20" s="60">
        <f>Table12[[#This Row],[2241775012.0000]]+Table12[[#This Row],[-1852333773.0000]]-Table12[[#This Row],[389441239.0000]]</f>
        <v>0</v>
      </c>
      <c r="K20" s="60">
        <f>Table12[[#This Row],[Column7]]+Table12[[#This Row],[Column8]]-Table12[[#This Row],[Column9]]</f>
        <v>0</v>
      </c>
    </row>
    <row r="21" spans="1:11" ht="23.1" customHeight="1" x14ac:dyDescent="0.45">
      <c r="A21" s="57" t="s">
        <v>139</v>
      </c>
      <c r="B21" s="67">
        <v>0</v>
      </c>
      <c r="C21" s="67">
        <v>0</v>
      </c>
      <c r="D21" s="67">
        <v>0</v>
      </c>
      <c r="E21" s="67">
        <f>Table12[[#This Row],[2241775012.0000]]+Table12[[#This Row],[-1852333773.0000]]</f>
        <v>0</v>
      </c>
      <c r="F21" s="67">
        <v>3000000</v>
      </c>
      <c r="G21" s="67">
        <v>10177816758</v>
      </c>
      <c r="H21" s="67">
        <v>-9724200496</v>
      </c>
      <c r="I21" s="67">
        <f>Table12[[#This Row],[Column7]]+Table12[[#This Row],[Column8]]</f>
        <v>453616262</v>
      </c>
      <c r="J21" s="60">
        <f>Table12[[#This Row],[2241775012.0000]]+Table12[[#This Row],[-1852333773.0000]]-Table12[[#This Row],[389441239.0000]]</f>
        <v>0</v>
      </c>
      <c r="K21" s="60">
        <f>Table12[[#This Row],[Column7]]+Table12[[#This Row],[Column8]]-Table12[[#This Row],[Column9]]</f>
        <v>0</v>
      </c>
    </row>
    <row r="22" spans="1:11" ht="23.1" customHeight="1" x14ac:dyDescent="0.45">
      <c r="A22" s="57" t="s">
        <v>140</v>
      </c>
      <c r="B22" s="67">
        <v>0</v>
      </c>
      <c r="C22" s="67">
        <v>0</v>
      </c>
      <c r="D22" s="67">
        <v>0</v>
      </c>
      <c r="E22" s="67">
        <f>Table12[[#This Row],[2241775012.0000]]+Table12[[#This Row],[-1852333773.0000]]</f>
        <v>0</v>
      </c>
      <c r="F22" s="67">
        <v>210000</v>
      </c>
      <c r="G22" s="67">
        <v>7718521706</v>
      </c>
      <c r="H22" s="67">
        <v>-5751076275</v>
      </c>
      <c r="I22" s="67">
        <f>Table12[[#This Row],[Column7]]+Table12[[#This Row],[Column8]]</f>
        <v>1967445431</v>
      </c>
      <c r="J22" s="60">
        <f>Table12[[#This Row],[2241775012.0000]]+Table12[[#This Row],[-1852333773.0000]]-Table12[[#This Row],[389441239.0000]]</f>
        <v>0</v>
      </c>
      <c r="K22" s="60">
        <f>Table12[[#This Row],[Column7]]+Table12[[#This Row],[Column8]]-Table12[[#This Row],[Column9]]</f>
        <v>0</v>
      </c>
    </row>
    <row r="23" spans="1:11" ht="23.1" customHeight="1" x14ac:dyDescent="0.45">
      <c r="A23" s="57" t="s">
        <v>44</v>
      </c>
      <c r="B23" s="67">
        <v>88171</v>
      </c>
      <c r="C23" s="67">
        <v>4414593225</v>
      </c>
      <c r="D23" s="67">
        <v>-4358547162</v>
      </c>
      <c r="E23" s="67">
        <f>Table12[[#This Row],[2241775012.0000]]+Table12[[#This Row],[-1852333773.0000]]</f>
        <v>56046063</v>
      </c>
      <c r="F23" s="67">
        <v>88171</v>
      </c>
      <c r="G23" s="67">
        <v>4414593225</v>
      </c>
      <c r="H23" s="67">
        <v>-4358547162</v>
      </c>
      <c r="I23" s="67">
        <f>Table12[[#This Row],[Column7]]+Table12[[#This Row],[Column8]]</f>
        <v>56046063</v>
      </c>
      <c r="J23" s="60">
        <f>Table12[[#This Row],[2241775012.0000]]+Table12[[#This Row],[-1852333773.0000]]-Table12[[#This Row],[389441239.0000]]</f>
        <v>0</v>
      </c>
      <c r="K23" s="60">
        <f>Table12[[#This Row],[Column7]]+Table12[[#This Row],[Column8]]-Table12[[#This Row],[Column9]]</f>
        <v>0</v>
      </c>
    </row>
    <row r="24" spans="1:11" ht="23.1" customHeight="1" x14ac:dyDescent="0.45">
      <c r="A24" s="57" t="s">
        <v>34</v>
      </c>
      <c r="B24" s="67">
        <v>0</v>
      </c>
      <c r="C24" s="67">
        <v>0</v>
      </c>
      <c r="D24" s="67">
        <v>0</v>
      </c>
      <c r="E24" s="67">
        <f>Table12[[#This Row],[2241775012.0000]]+Table12[[#This Row],[-1852333773.0000]]</f>
        <v>0</v>
      </c>
      <c r="F24" s="67">
        <v>600000</v>
      </c>
      <c r="G24" s="67">
        <v>5043809721</v>
      </c>
      <c r="H24" s="67">
        <v>-3603290268</v>
      </c>
      <c r="I24" s="67">
        <f>Table12[[#This Row],[Column7]]+Table12[[#This Row],[Column8]]</f>
        <v>1440519453</v>
      </c>
      <c r="J24" s="60">
        <f>Table12[[#This Row],[2241775012.0000]]+Table12[[#This Row],[-1852333773.0000]]-Table12[[#This Row],[389441239.0000]]</f>
        <v>0</v>
      </c>
      <c r="K24" s="60">
        <f>Table12[[#This Row],[Column7]]+Table12[[#This Row],[Column8]]-Table12[[#This Row],[Column9]]</f>
        <v>0</v>
      </c>
    </row>
    <row r="25" spans="1:11" ht="23.1" customHeight="1" x14ac:dyDescent="0.45">
      <c r="A25" s="57" t="s">
        <v>51</v>
      </c>
      <c r="B25" s="67">
        <v>53689</v>
      </c>
      <c r="C25" s="67">
        <v>2118704833</v>
      </c>
      <c r="D25" s="67">
        <v>-1520174535</v>
      </c>
      <c r="E25" s="67">
        <f>Table12[[#This Row],[2241775012.0000]]+Table12[[#This Row],[-1852333773.0000]]</f>
        <v>598530298</v>
      </c>
      <c r="F25" s="67">
        <v>153689</v>
      </c>
      <c r="G25" s="67">
        <v>5122723942</v>
      </c>
      <c r="H25" s="67">
        <v>-4351619590</v>
      </c>
      <c r="I25" s="67">
        <f>Table12[[#This Row],[Column7]]+Table12[[#This Row],[Column8]]</f>
        <v>771104352</v>
      </c>
      <c r="J25" s="60">
        <f>Table12[[#This Row],[2241775012.0000]]+Table12[[#This Row],[-1852333773.0000]]-Table12[[#This Row],[389441239.0000]]</f>
        <v>0</v>
      </c>
      <c r="K25" s="60">
        <f>Table12[[#This Row],[Column7]]+Table12[[#This Row],[Column8]]-Table12[[#This Row],[Column9]]</f>
        <v>0</v>
      </c>
    </row>
    <row r="26" spans="1:11" ht="23.1" customHeight="1" x14ac:dyDescent="0.45">
      <c r="A26" s="57" t="s">
        <v>141</v>
      </c>
      <c r="B26" s="67">
        <v>0</v>
      </c>
      <c r="C26" s="67">
        <v>0</v>
      </c>
      <c r="D26" s="67">
        <v>0</v>
      </c>
      <c r="E26" s="67">
        <f>Table12[[#This Row],[2241775012.0000]]+Table12[[#This Row],[-1852333773.0000]]</f>
        <v>0</v>
      </c>
      <c r="F26" s="67">
        <v>329397</v>
      </c>
      <c r="G26" s="67">
        <v>9331427961</v>
      </c>
      <c r="H26" s="67">
        <v>-7243403431</v>
      </c>
      <c r="I26" s="67">
        <f>Table12[[#This Row],[Column7]]+Table12[[#This Row],[Column8]]</f>
        <v>2088024530</v>
      </c>
      <c r="J26" s="60">
        <f>Table12[[#This Row],[2241775012.0000]]+Table12[[#This Row],[-1852333773.0000]]-Table12[[#This Row],[389441239.0000]]</f>
        <v>0</v>
      </c>
      <c r="K26" s="60">
        <f>Table12[[#This Row],[Column7]]+Table12[[#This Row],[Column8]]-Table12[[#This Row],[Column9]]</f>
        <v>0</v>
      </c>
    </row>
    <row r="27" spans="1:11" ht="23.1" customHeight="1" x14ac:dyDescent="0.45">
      <c r="A27" s="57" t="s">
        <v>142</v>
      </c>
      <c r="B27" s="67">
        <v>0</v>
      </c>
      <c r="C27" s="67">
        <v>0</v>
      </c>
      <c r="D27" s="67">
        <v>0</v>
      </c>
      <c r="E27" s="67">
        <f>Table12[[#This Row],[2241775012.0000]]+Table12[[#This Row],[-1852333773.0000]]</f>
        <v>0</v>
      </c>
      <c r="F27" s="67">
        <v>11050000</v>
      </c>
      <c r="G27" s="67">
        <v>10204370826</v>
      </c>
      <c r="H27" s="67">
        <v>-9094961071</v>
      </c>
      <c r="I27" s="67">
        <f>Table12[[#This Row],[Column7]]+Table12[[#This Row],[Column8]]</f>
        <v>1109409755</v>
      </c>
      <c r="J27" s="60">
        <f>Table12[[#This Row],[2241775012.0000]]+Table12[[#This Row],[-1852333773.0000]]-Table12[[#This Row],[389441239.0000]]</f>
        <v>0</v>
      </c>
      <c r="K27" s="60">
        <f>Table12[[#This Row],[Column7]]+Table12[[#This Row],[Column8]]-Table12[[#This Row],[Column9]]</f>
        <v>0</v>
      </c>
    </row>
    <row r="28" spans="1:11" ht="23.1" customHeight="1" x14ac:dyDescent="0.45">
      <c r="A28" s="57" t="s">
        <v>143</v>
      </c>
      <c r="B28" s="67">
        <v>0</v>
      </c>
      <c r="C28" s="67">
        <v>0</v>
      </c>
      <c r="D28" s="67">
        <v>0</v>
      </c>
      <c r="E28" s="67">
        <f>Table12[[#This Row],[2241775012.0000]]+Table12[[#This Row],[-1852333773.0000]]</f>
        <v>0</v>
      </c>
      <c r="F28" s="67">
        <v>1500000</v>
      </c>
      <c r="G28" s="67">
        <v>6995355181</v>
      </c>
      <c r="H28" s="67">
        <v>-6038853750</v>
      </c>
      <c r="I28" s="67">
        <f>Table12[[#This Row],[Column7]]+Table12[[#This Row],[Column8]]</f>
        <v>956501431</v>
      </c>
      <c r="J28" s="60">
        <f>Table12[[#This Row],[2241775012.0000]]+Table12[[#This Row],[-1852333773.0000]]-Table12[[#This Row],[389441239.0000]]</f>
        <v>0</v>
      </c>
      <c r="K28" s="60">
        <f>Table12[[#This Row],[Column7]]+Table12[[#This Row],[Column8]]-Table12[[#This Row],[Column9]]</f>
        <v>0</v>
      </c>
    </row>
    <row r="29" spans="1:11" ht="23.1" customHeight="1" x14ac:dyDescent="0.45">
      <c r="A29" s="57" t="s">
        <v>37</v>
      </c>
      <c r="B29" s="67">
        <v>16986</v>
      </c>
      <c r="C29" s="67">
        <v>100791100</v>
      </c>
      <c r="D29" s="67">
        <v>-90527770</v>
      </c>
      <c r="E29" s="67">
        <f>Table12[[#This Row],[2241775012.0000]]+Table12[[#This Row],[-1852333773.0000]]</f>
        <v>10263330</v>
      </c>
      <c r="F29" s="67">
        <v>16986</v>
      </c>
      <c r="G29" s="67">
        <v>100791100</v>
      </c>
      <c r="H29" s="67">
        <v>-90527770</v>
      </c>
      <c r="I29" s="67">
        <f>Table12[[#This Row],[Column7]]+Table12[[#This Row],[Column8]]</f>
        <v>10263330</v>
      </c>
      <c r="J29" s="60">
        <f>Table12[[#This Row],[2241775012.0000]]+Table12[[#This Row],[-1852333773.0000]]-Table12[[#This Row],[389441239.0000]]</f>
        <v>0</v>
      </c>
      <c r="K29" s="60">
        <f>Table12[[#This Row],[Column7]]+Table12[[#This Row],[Column8]]-Table12[[#This Row],[Column9]]</f>
        <v>0</v>
      </c>
    </row>
    <row r="30" spans="1:11" ht="23.1" customHeight="1" x14ac:dyDescent="0.45">
      <c r="A30" s="57" t="s">
        <v>39</v>
      </c>
      <c r="B30" s="67">
        <v>1200000</v>
      </c>
      <c r="C30" s="67">
        <v>9710354271</v>
      </c>
      <c r="D30" s="67">
        <v>-8568134348</v>
      </c>
      <c r="E30" s="67">
        <f>Table12[[#This Row],[2241775012.0000]]+Table12[[#This Row],[-1852333773.0000]]</f>
        <v>1142219923</v>
      </c>
      <c r="F30" s="67">
        <v>1200000</v>
      </c>
      <c r="G30" s="67">
        <v>9710354271</v>
      </c>
      <c r="H30" s="67">
        <v>-8568134348</v>
      </c>
      <c r="I30" s="67">
        <f>Table12[[#This Row],[Column7]]+Table12[[#This Row],[Column8]]</f>
        <v>1142219923</v>
      </c>
      <c r="J30" s="60">
        <f>Table12[[#This Row],[2241775012.0000]]+Table12[[#This Row],[-1852333773.0000]]-Table12[[#This Row],[389441239.0000]]</f>
        <v>0</v>
      </c>
      <c r="K30" s="60">
        <f>Table12[[#This Row],[Column7]]+Table12[[#This Row],[Column8]]-Table12[[#This Row],[Column9]]</f>
        <v>0</v>
      </c>
    </row>
    <row r="31" spans="1:11" ht="23.1" customHeight="1" x14ac:dyDescent="0.45">
      <c r="A31" s="57" t="s">
        <v>24</v>
      </c>
      <c r="B31" s="67">
        <v>400000</v>
      </c>
      <c r="C31" s="67">
        <v>2137349594</v>
      </c>
      <c r="D31" s="67">
        <v>-2085541114</v>
      </c>
      <c r="E31" s="67">
        <f>Table12[[#This Row],[2241775012.0000]]+Table12[[#This Row],[-1852333773.0000]]</f>
        <v>51808480</v>
      </c>
      <c r="F31" s="67">
        <v>400000</v>
      </c>
      <c r="G31" s="67">
        <v>2137349594</v>
      </c>
      <c r="H31" s="67">
        <v>-2085541114</v>
      </c>
      <c r="I31" s="67">
        <f>Table12[[#This Row],[Column7]]+Table12[[#This Row],[Column8]]</f>
        <v>51808480</v>
      </c>
      <c r="J31" s="60">
        <f>Table12[[#This Row],[2241775012.0000]]+Table12[[#This Row],[-1852333773.0000]]-Table12[[#This Row],[389441239.0000]]</f>
        <v>0</v>
      </c>
      <c r="K31" s="60">
        <f>Table12[[#This Row],[Column7]]+Table12[[#This Row],[Column8]]-Table12[[#This Row],[Column9]]</f>
        <v>0</v>
      </c>
    </row>
    <row r="32" spans="1:11" ht="23.1" customHeight="1" x14ac:dyDescent="0.45">
      <c r="A32" s="57" t="s">
        <v>30</v>
      </c>
      <c r="B32" s="67">
        <v>352336</v>
      </c>
      <c r="C32" s="67">
        <v>860340640</v>
      </c>
      <c r="D32" s="67">
        <v>-811477480</v>
      </c>
      <c r="E32" s="67">
        <f>Table12[[#This Row],[2241775012.0000]]+Table12[[#This Row],[-1852333773.0000]]</f>
        <v>48863160</v>
      </c>
      <c r="F32" s="67">
        <v>352336</v>
      </c>
      <c r="G32" s="67">
        <v>860340640</v>
      </c>
      <c r="H32" s="67">
        <v>-811477480</v>
      </c>
      <c r="I32" s="67">
        <f>Table12[[#This Row],[Column7]]+Table12[[#This Row],[Column8]]</f>
        <v>48863160</v>
      </c>
      <c r="J32" s="60">
        <f>Table12[[#This Row],[2241775012.0000]]+Table12[[#This Row],[-1852333773.0000]]-Table12[[#This Row],[389441239.0000]]</f>
        <v>0</v>
      </c>
      <c r="K32" s="60">
        <f>Table12[[#This Row],[Column7]]+Table12[[#This Row],[Column8]]-Table12[[#This Row],[Column9]]</f>
        <v>0</v>
      </c>
    </row>
    <row r="33" spans="1:11" ht="23.1" customHeight="1" x14ac:dyDescent="0.45">
      <c r="A33" s="57" t="s">
        <v>26</v>
      </c>
      <c r="B33" s="67">
        <v>340000</v>
      </c>
      <c r="C33" s="67">
        <v>26651217911</v>
      </c>
      <c r="D33" s="67">
        <v>-20611248672</v>
      </c>
      <c r="E33" s="67">
        <f>Table12[[#This Row],[2241775012.0000]]+Table12[[#This Row],[-1852333773.0000]]</f>
        <v>6039969239</v>
      </c>
      <c r="F33" s="67">
        <v>344394</v>
      </c>
      <c r="G33" s="67">
        <v>26932658135</v>
      </c>
      <c r="H33" s="67">
        <v>-20877618750</v>
      </c>
      <c r="I33" s="67">
        <f>Table12[[#This Row],[Column7]]+Table12[[#This Row],[Column8]]</f>
        <v>6055039385</v>
      </c>
      <c r="J33" s="60">
        <f>Table12[[#This Row],[2241775012.0000]]+Table12[[#This Row],[-1852333773.0000]]-Table12[[#This Row],[389441239.0000]]</f>
        <v>0</v>
      </c>
      <c r="K33" s="60">
        <f>Table12[[#This Row],[Column7]]+Table12[[#This Row],[Column8]]-Table12[[#This Row],[Column9]]</f>
        <v>0</v>
      </c>
    </row>
    <row r="34" spans="1:11" ht="23.1" customHeight="1" x14ac:dyDescent="0.45">
      <c r="A34" s="57" t="s">
        <v>54</v>
      </c>
      <c r="B34" s="67">
        <v>515897</v>
      </c>
      <c r="C34" s="67">
        <v>1550559873</v>
      </c>
      <c r="D34" s="67">
        <v>-1422161005</v>
      </c>
      <c r="E34" s="67">
        <f>Table12[[#This Row],[2241775012.0000]]+Table12[[#This Row],[-1852333773.0000]]</f>
        <v>128398868</v>
      </c>
      <c r="F34" s="67">
        <v>586020</v>
      </c>
      <c r="G34" s="67">
        <v>1747130143</v>
      </c>
      <c r="H34" s="67">
        <v>-1615467412</v>
      </c>
      <c r="I34" s="67">
        <f>Table12[[#This Row],[Column7]]+Table12[[#This Row],[Column8]]</f>
        <v>131662731</v>
      </c>
      <c r="J34" s="60">
        <f>Table12[[#This Row],[2241775012.0000]]+Table12[[#This Row],[-1852333773.0000]]-Table12[[#This Row],[389441239.0000]]</f>
        <v>0</v>
      </c>
      <c r="K34" s="60">
        <f>Table12[[#This Row],[Column7]]+Table12[[#This Row],[Column8]]-Table12[[#This Row],[Column9]]</f>
        <v>0</v>
      </c>
    </row>
    <row r="35" spans="1:11" ht="23.1" customHeight="1" x14ac:dyDescent="0.45">
      <c r="A35" s="57" t="s">
        <v>144</v>
      </c>
      <c r="B35" s="67">
        <v>0</v>
      </c>
      <c r="C35" s="67">
        <v>0</v>
      </c>
      <c r="D35" s="67">
        <v>0</v>
      </c>
      <c r="E35" s="67">
        <f>Table12[[#This Row],[2241775012.0000]]+Table12[[#This Row],[-1852333773.0000]]</f>
        <v>0</v>
      </c>
      <c r="F35" s="67">
        <v>2000000</v>
      </c>
      <c r="G35" s="67">
        <v>7578486214</v>
      </c>
      <c r="H35" s="67">
        <v>-5586561000</v>
      </c>
      <c r="I35" s="67">
        <f>Table12[[#This Row],[Column7]]+Table12[[#This Row],[Column8]]</f>
        <v>1991925214</v>
      </c>
      <c r="J35" s="60">
        <f>Table12[[#This Row],[2241775012.0000]]+Table12[[#This Row],[-1852333773.0000]]-Table12[[#This Row],[389441239.0000]]</f>
        <v>0</v>
      </c>
      <c r="K35" s="60">
        <f>Table12[[#This Row],[Column7]]+Table12[[#This Row],[Column8]]-Table12[[#This Row],[Column9]]</f>
        <v>0</v>
      </c>
    </row>
    <row r="36" spans="1:11" ht="23.1" customHeight="1" x14ac:dyDescent="0.45">
      <c r="A36" s="57" t="s">
        <v>32</v>
      </c>
      <c r="B36" s="67">
        <v>200000</v>
      </c>
      <c r="C36" s="67">
        <v>3015046388</v>
      </c>
      <c r="D36" s="67">
        <v>-2642449912</v>
      </c>
      <c r="E36" s="67">
        <f>Table12[[#This Row],[2241775012.0000]]+Table12[[#This Row],[-1852333773.0000]]</f>
        <v>372596476</v>
      </c>
      <c r="F36" s="67">
        <v>902800</v>
      </c>
      <c r="G36" s="67">
        <v>12420068541</v>
      </c>
      <c r="H36" s="67">
        <v>-10950435241</v>
      </c>
      <c r="I36" s="67">
        <f>Table12[[#This Row],[Column7]]+Table12[[#This Row],[Column8]]</f>
        <v>1469633300</v>
      </c>
      <c r="J36" s="60">
        <f>Table12[[#This Row],[2241775012.0000]]+Table12[[#This Row],[-1852333773.0000]]-Table12[[#This Row],[389441239.0000]]</f>
        <v>0</v>
      </c>
      <c r="K36" s="60">
        <f>Table12[[#This Row],[Column7]]+Table12[[#This Row],[Column8]]-Table12[[#This Row],[Column9]]</f>
        <v>0</v>
      </c>
    </row>
    <row r="37" spans="1:11" ht="23.1" customHeight="1" x14ac:dyDescent="0.45">
      <c r="A37" s="57" t="s">
        <v>36</v>
      </c>
      <c r="B37" s="67">
        <v>125352</v>
      </c>
      <c r="C37" s="67">
        <v>715202422</v>
      </c>
      <c r="D37" s="67">
        <v>-639658846</v>
      </c>
      <c r="E37" s="67">
        <f>Table12[[#This Row],[2241775012.0000]]+Table12[[#This Row],[-1852333773.0000]]</f>
        <v>75543576</v>
      </c>
      <c r="F37" s="67">
        <v>125352</v>
      </c>
      <c r="G37" s="67">
        <v>715202422</v>
      </c>
      <c r="H37" s="67">
        <v>-639658846</v>
      </c>
      <c r="I37" s="67">
        <f>Table12[[#This Row],[Column7]]+Table12[[#This Row],[Column8]]</f>
        <v>75543576</v>
      </c>
      <c r="J37" s="60">
        <f>Table12[[#This Row],[2241775012.0000]]+Table12[[#This Row],[-1852333773.0000]]-Table12[[#This Row],[389441239.0000]]</f>
        <v>0</v>
      </c>
      <c r="K37" s="60">
        <f>Table12[[#This Row],[Column7]]+Table12[[#This Row],[Column8]]-Table12[[#This Row],[Column9]]</f>
        <v>0</v>
      </c>
    </row>
    <row r="38" spans="1:11" ht="23.1" customHeight="1" x14ac:dyDescent="0.45">
      <c r="A38" s="57" t="s">
        <v>48</v>
      </c>
      <c r="B38" s="67">
        <v>200000</v>
      </c>
      <c r="C38" s="67">
        <v>4171006730</v>
      </c>
      <c r="D38" s="67">
        <v>-2847859947</v>
      </c>
      <c r="E38" s="67">
        <f>Table12[[#This Row],[2241775012.0000]]+Table12[[#This Row],[-1852333773.0000]]</f>
        <v>1323146783</v>
      </c>
      <c r="F38" s="67">
        <v>800000</v>
      </c>
      <c r="G38" s="67">
        <v>14360019287</v>
      </c>
      <c r="H38" s="67">
        <v>-11391439789</v>
      </c>
      <c r="I38" s="67">
        <f>Table12[[#This Row],[Column7]]+Table12[[#This Row],[Column8]]</f>
        <v>2968579498</v>
      </c>
      <c r="J38" s="60">
        <f>Table12[[#This Row],[2241775012.0000]]+Table12[[#This Row],[-1852333773.0000]]-Table12[[#This Row],[389441239.0000]]</f>
        <v>0</v>
      </c>
      <c r="K38" s="60">
        <f>Table12[[#This Row],[Column7]]+Table12[[#This Row],[Column8]]-Table12[[#This Row],[Column9]]</f>
        <v>0</v>
      </c>
    </row>
    <row r="39" spans="1:11" ht="23.1" customHeight="1" x14ac:dyDescent="0.45">
      <c r="A39" s="57" t="s">
        <v>145</v>
      </c>
      <c r="B39" s="67">
        <v>0</v>
      </c>
      <c r="C39" s="67">
        <v>0</v>
      </c>
      <c r="D39" s="67">
        <v>0</v>
      </c>
      <c r="E39" s="67">
        <f>Table12[[#This Row],[2241775012.0000]]+Table12[[#This Row],[-1852333773.0000]]</f>
        <v>0</v>
      </c>
      <c r="F39" s="67">
        <v>17713000</v>
      </c>
      <c r="G39" s="67">
        <v>8544971412</v>
      </c>
      <c r="H39" s="67">
        <v>-6978937798</v>
      </c>
      <c r="I39" s="67">
        <f>Table12[[#This Row],[Column7]]+Table12[[#This Row],[Column8]]</f>
        <v>1566033614</v>
      </c>
      <c r="J39" s="60">
        <f>Table12[[#This Row],[2241775012.0000]]+Table12[[#This Row],[-1852333773.0000]]-Table12[[#This Row],[389441239.0000]]</f>
        <v>0</v>
      </c>
      <c r="K39" s="60">
        <f>Table12[[#This Row],[Column7]]+Table12[[#This Row],[Column8]]-Table12[[#This Row],[Column9]]</f>
        <v>0</v>
      </c>
    </row>
    <row r="40" spans="1:11" ht="23.1" customHeight="1" x14ac:dyDescent="0.45">
      <c r="A40" s="57" t="s">
        <v>146</v>
      </c>
      <c r="B40" s="67">
        <v>0</v>
      </c>
      <c r="C40" s="67">
        <v>0</v>
      </c>
      <c r="D40" s="67">
        <v>0</v>
      </c>
      <c r="E40" s="67">
        <f>Table12[[#This Row],[2241775012.0000]]+Table12[[#This Row],[-1852333773.0000]]</f>
        <v>0</v>
      </c>
      <c r="F40" s="67">
        <v>1256994</v>
      </c>
      <c r="G40" s="67">
        <v>9255338111</v>
      </c>
      <c r="H40" s="67">
        <v>-7484594169</v>
      </c>
      <c r="I40" s="67">
        <f>Table12[[#This Row],[Column7]]+Table12[[#This Row],[Column8]]</f>
        <v>1770743942</v>
      </c>
      <c r="J40" s="60">
        <f>Table12[[#This Row],[2241775012.0000]]+Table12[[#This Row],[-1852333773.0000]]-Table12[[#This Row],[389441239.0000]]</f>
        <v>0</v>
      </c>
      <c r="K40" s="60">
        <f>Table12[[#This Row],[Column7]]+Table12[[#This Row],[Column8]]-Table12[[#This Row],[Column9]]</f>
        <v>0</v>
      </c>
    </row>
    <row r="41" spans="1:11" ht="23.1" customHeight="1" x14ac:dyDescent="0.45">
      <c r="A41" s="57" t="s">
        <v>147</v>
      </c>
      <c r="B41" s="67">
        <v>0</v>
      </c>
      <c r="C41" s="67">
        <v>0</v>
      </c>
      <c r="D41" s="67">
        <v>0</v>
      </c>
      <c r="E41" s="67">
        <f>Table12[[#This Row],[2241775012.0000]]+Table12[[#This Row],[-1852333773.0000]]</f>
        <v>0</v>
      </c>
      <c r="F41" s="67">
        <v>3000000</v>
      </c>
      <c r="G41" s="67">
        <v>4258555910</v>
      </c>
      <c r="H41" s="67">
        <v>-3668044500</v>
      </c>
      <c r="I41" s="67">
        <f>Table12[[#This Row],[Column7]]+Table12[[#This Row],[Column8]]</f>
        <v>590511410</v>
      </c>
      <c r="J41" s="60">
        <f>Table12[[#This Row],[2241775012.0000]]+Table12[[#This Row],[-1852333773.0000]]-Table12[[#This Row],[389441239.0000]]</f>
        <v>0</v>
      </c>
      <c r="K41" s="60">
        <f>Table12[[#This Row],[Column7]]+Table12[[#This Row],[Column8]]-Table12[[#This Row],[Column9]]</f>
        <v>0</v>
      </c>
    </row>
    <row r="42" spans="1:11" ht="23.1" customHeight="1" x14ac:dyDescent="0.45">
      <c r="A42" s="57" t="s">
        <v>148</v>
      </c>
      <c r="B42" s="67">
        <v>0</v>
      </c>
      <c r="C42" s="67">
        <v>0</v>
      </c>
      <c r="D42" s="67">
        <v>0</v>
      </c>
      <c r="E42" s="67">
        <f>Table12[[#This Row],[2241775012.0000]]+Table12[[#This Row],[-1852333773.0000]]</f>
        <v>0</v>
      </c>
      <c r="F42" s="67">
        <v>7600000</v>
      </c>
      <c r="G42" s="67">
        <v>10615792816</v>
      </c>
      <c r="H42" s="67">
        <v>-8831537821</v>
      </c>
      <c r="I42" s="67">
        <f>Table12[[#This Row],[Column7]]+Table12[[#This Row],[Column8]]</f>
        <v>1784254995</v>
      </c>
      <c r="J42" s="60">
        <f>Table12[[#This Row],[2241775012.0000]]+Table12[[#This Row],[-1852333773.0000]]-Table12[[#This Row],[389441239.0000]]</f>
        <v>0</v>
      </c>
      <c r="K42" s="60">
        <f>Table12[[#This Row],[Column7]]+Table12[[#This Row],[Column8]]-Table12[[#This Row],[Column9]]</f>
        <v>0</v>
      </c>
    </row>
    <row r="43" spans="1:11" ht="23.1" customHeight="1" x14ac:dyDescent="0.45">
      <c r="A43" s="57" t="s">
        <v>55</v>
      </c>
      <c r="B43" s="67">
        <v>14000</v>
      </c>
      <c r="C43" s="67">
        <v>223657659</v>
      </c>
      <c r="D43" s="67">
        <v>-150418916</v>
      </c>
      <c r="E43" s="67">
        <f>Table12[[#This Row],[2241775012.0000]]+Table12[[#This Row],[-1852333773.0000]]</f>
        <v>73238743</v>
      </c>
      <c r="F43" s="67">
        <v>14000</v>
      </c>
      <c r="G43" s="67">
        <v>223657659</v>
      </c>
      <c r="H43" s="67">
        <v>-150418916</v>
      </c>
      <c r="I43" s="67">
        <f>Table12[[#This Row],[Column7]]+Table12[[#This Row],[Column8]]</f>
        <v>73238743</v>
      </c>
      <c r="J43" s="60">
        <f>Table12[[#This Row],[2241775012.0000]]+Table12[[#This Row],[-1852333773.0000]]-Table12[[#This Row],[389441239.0000]]</f>
        <v>0</v>
      </c>
      <c r="K43" s="60">
        <f>Table12[[#This Row],[Column7]]+Table12[[#This Row],[Column8]]-Table12[[#This Row],[Column9]]</f>
        <v>0</v>
      </c>
    </row>
    <row r="44" spans="1:11" ht="23.1" customHeight="1" x14ac:dyDescent="0.45">
      <c r="A44" s="57" t="s">
        <v>40</v>
      </c>
      <c r="B44" s="67">
        <v>122357</v>
      </c>
      <c r="C44" s="67">
        <v>5149750583</v>
      </c>
      <c r="D44" s="67">
        <v>-4455915326</v>
      </c>
      <c r="E44" s="67">
        <f>Table12[[#This Row],[2241775012.0000]]+Table12[[#This Row],[-1852333773.0000]]</f>
        <v>693835257</v>
      </c>
      <c r="F44" s="67">
        <v>122357</v>
      </c>
      <c r="G44" s="67">
        <v>5149750583</v>
      </c>
      <c r="H44" s="67">
        <v>-4455915326</v>
      </c>
      <c r="I44" s="67">
        <f>Table12[[#This Row],[Column7]]+Table12[[#This Row],[Column8]]</f>
        <v>693835257</v>
      </c>
      <c r="J44" s="60">
        <f>Table12[[#This Row],[2241775012.0000]]+Table12[[#This Row],[-1852333773.0000]]-Table12[[#This Row],[389441239.0000]]</f>
        <v>0</v>
      </c>
      <c r="K44" s="60">
        <f>Table12[[#This Row],[Column7]]+Table12[[#This Row],[Column8]]-Table12[[#This Row],[Column9]]</f>
        <v>0</v>
      </c>
    </row>
    <row r="45" spans="1:11" ht="23.1" customHeight="1" x14ac:dyDescent="0.45">
      <c r="A45" s="57" t="s">
        <v>19</v>
      </c>
      <c r="B45" s="67">
        <v>205051</v>
      </c>
      <c r="C45" s="67">
        <v>9855161631</v>
      </c>
      <c r="D45" s="67">
        <v>-7611449641</v>
      </c>
      <c r="E45" s="67">
        <f>Table12[[#This Row],[2241775012.0000]]+Table12[[#This Row],[-1852333773.0000]]</f>
        <v>2243711990</v>
      </c>
      <c r="F45" s="67">
        <v>205051</v>
      </c>
      <c r="G45" s="67">
        <v>9855161631</v>
      </c>
      <c r="H45" s="67">
        <v>-7611449641</v>
      </c>
      <c r="I45" s="67">
        <f>Table12[[#This Row],[Column7]]+Table12[[#This Row],[Column8]]</f>
        <v>2243711990</v>
      </c>
      <c r="J45" s="60">
        <f>Table12[[#This Row],[2241775012.0000]]+Table12[[#This Row],[-1852333773.0000]]-Table12[[#This Row],[389441239.0000]]</f>
        <v>0</v>
      </c>
      <c r="K45" s="60">
        <f>Table12[[#This Row],[Column7]]+Table12[[#This Row],[Column8]]-Table12[[#This Row],[Column9]]</f>
        <v>0</v>
      </c>
    </row>
    <row r="46" spans="1:11" ht="23.1" customHeight="1" x14ac:dyDescent="0.45">
      <c r="A46" s="57" t="s">
        <v>35</v>
      </c>
      <c r="B46" s="67">
        <v>350000</v>
      </c>
      <c r="C46" s="67">
        <v>3501112856</v>
      </c>
      <c r="D46" s="67">
        <v>-2575332126</v>
      </c>
      <c r="E46" s="67">
        <f>Table12[[#This Row],[2241775012.0000]]+Table12[[#This Row],[-1852333773.0000]]</f>
        <v>925780730</v>
      </c>
      <c r="F46" s="67">
        <v>650000</v>
      </c>
      <c r="G46" s="67">
        <v>6280476663</v>
      </c>
      <c r="H46" s="67">
        <v>-4668118130</v>
      </c>
      <c r="I46" s="67">
        <f>Table12[[#This Row],[Column7]]+Table12[[#This Row],[Column8]]</f>
        <v>1612358533</v>
      </c>
      <c r="J46" s="60">
        <f>Table12[[#This Row],[2241775012.0000]]+Table12[[#This Row],[-1852333773.0000]]-Table12[[#This Row],[389441239.0000]]</f>
        <v>0</v>
      </c>
      <c r="K46" s="60">
        <f>Table12[[#This Row],[Column7]]+Table12[[#This Row],[Column8]]-Table12[[#This Row],[Column9]]</f>
        <v>0</v>
      </c>
    </row>
    <row r="47" spans="1:11" ht="23.1" customHeight="1" x14ac:dyDescent="0.45">
      <c r="A47" s="57" t="s">
        <v>149</v>
      </c>
      <c r="B47" s="67">
        <v>0</v>
      </c>
      <c r="C47" s="67">
        <v>0</v>
      </c>
      <c r="D47" s="67">
        <v>0</v>
      </c>
      <c r="E47" s="67">
        <f>Table12[[#This Row],[2241775012.0000]]+Table12[[#This Row],[-1852333773.0000]]</f>
        <v>0</v>
      </c>
      <c r="F47" s="67">
        <v>1250000</v>
      </c>
      <c r="G47" s="67">
        <v>9180340813</v>
      </c>
      <c r="H47" s="67">
        <v>-6487465696</v>
      </c>
      <c r="I47" s="67">
        <f>Table12[[#This Row],[Column7]]+Table12[[#This Row],[Column8]]</f>
        <v>2692875117</v>
      </c>
      <c r="J47" s="60">
        <f>Table12[[#This Row],[2241775012.0000]]+Table12[[#This Row],[-1852333773.0000]]-Table12[[#This Row],[389441239.0000]]</f>
        <v>0</v>
      </c>
      <c r="K47" s="60">
        <f>Table12[[#This Row],[Column7]]+Table12[[#This Row],[Column8]]-Table12[[#This Row],[Column9]]</f>
        <v>0</v>
      </c>
    </row>
    <row r="48" spans="1:11" ht="23.1" customHeight="1" x14ac:dyDescent="0.45">
      <c r="A48" s="57" t="s">
        <v>43</v>
      </c>
      <c r="B48" s="67">
        <v>329680</v>
      </c>
      <c r="C48" s="67">
        <v>4831568746</v>
      </c>
      <c r="D48" s="67">
        <v>-4076307616</v>
      </c>
      <c r="E48" s="67">
        <f>Table12[[#This Row],[2241775012.0000]]+Table12[[#This Row],[-1852333773.0000]]</f>
        <v>755261130</v>
      </c>
      <c r="F48" s="67">
        <v>979680</v>
      </c>
      <c r="G48" s="67">
        <v>13580699879</v>
      </c>
      <c r="H48" s="67">
        <v>-10175798416</v>
      </c>
      <c r="I48" s="67">
        <f>Table12[[#This Row],[Column7]]+Table12[[#This Row],[Column8]]</f>
        <v>3404901463</v>
      </c>
      <c r="J48" s="60">
        <f>Table12[[#This Row],[2241775012.0000]]+Table12[[#This Row],[-1852333773.0000]]-Table12[[#This Row],[389441239.0000]]</f>
        <v>0</v>
      </c>
      <c r="K48" s="60">
        <f>Table12[[#This Row],[Column7]]+Table12[[#This Row],[Column8]]-Table12[[#This Row],[Column9]]</f>
        <v>0</v>
      </c>
    </row>
    <row r="49" spans="1:11" ht="23.1" customHeight="1" x14ac:dyDescent="0.45">
      <c r="A49" s="57" t="s">
        <v>61</v>
      </c>
      <c r="B49" s="67">
        <v>334</v>
      </c>
      <c r="C49" s="67">
        <v>1398411</v>
      </c>
      <c r="D49" s="67">
        <v>-1288350</v>
      </c>
      <c r="E49" s="67">
        <f>Table12[[#This Row],[2241775012.0000]]+Table12[[#This Row],[-1852333773.0000]]</f>
        <v>110061</v>
      </c>
      <c r="F49" s="67">
        <v>334</v>
      </c>
      <c r="G49" s="67">
        <v>1398411</v>
      </c>
      <c r="H49" s="67">
        <v>-1288350</v>
      </c>
      <c r="I49" s="67">
        <f>Table12[[#This Row],[Column7]]+Table12[[#This Row],[Column8]]</f>
        <v>110061</v>
      </c>
      <c r="J49" s="60">
        <f>Table12[[#This Row],[2241775012.0000]]+Table12[[#This Row],[-1852333773.0000]]-Table12[[#This Row],[389441239.0000]]</f>
        <v>0</v>
      </c>
      <c r="K49" s="60">
        <f>Table12[[#This Row],[Column7]]+Table12[[#This Row],[Column8]]-Table12[[#This Row],[Column9]]</f>
        <v>0</v>
      </c>
    </row>
    <row r="50" spans="1:11" ht="23.1" customHeight="1" x14ac:dyDescent="0.45">
      <c r="A50" s="57" t="s">
        <v>22</v>
      </c>
      <c r="B50" s="67">
        <v>1191000</v>
      </c>
      <c r="C50" s="67">
        <v>16498005531</v>
      </c>
      <c r="D50" s="67">
        <v>-10134225195</v>
      </c>
      <c r="E50" s="67">
        <f>Table12[[#This Row],[2241775012.0000]]+Table12[[#This Row],[-1852333773.0000]]</f>
        <v>6363780336</v>
      </c>
      <c r="F50" s="67">
        <v>1291000</v>
      </c>
      <c r="G50" s="67">
        <v>17652097602</v>
      </c>
      <c r="H50" s="67">
        <v>-10985125715</v>
      </c>
      <c r="I50" s="67">
        <f>Table12[[#This Row],[Column7]]+Table12[[#This Row],[Column8]]</f>
        <v>6666971887</v>
      </c>
      <c r="J50" s="60">
        <f>Table12[[#This Row],[2241775012.0000]]+Table12[[#This Row],[-1852333773.0000]]-Table12[[#This Row],[389441239.0000]]</f>
        <v>0</v>
      </c>
      <c r="K50" s="60">
        <f>Table12[[#This Row],[Column7]]+Table12[[#This Row],[Column8]]-Table12[[#This Row],[Column9]]</f>
        <v>0</v>
      </c>
    </row>
    <row r="51" spans="1:11" ht="23.1" customHeight="1" x14ac:dyDescent="0.45">
      <c r="A51" s="57" t="s">
        <v>150</v>
      </c>
      <c r="B51" s="67">
        <v>0</v>
      </c>
      <c r="C51" s="67">
        <v>0</v>
      </c>
      <c r="D51" s="67">
        <v>0</v>
      </c>
      <c r="E51" s="67">
        <f>Table12[[#This Row],[2241775012.0000]]+Table12[[#This Row],[-1852333773.0000]]</f>
        <v>0</v>
      </c>
      <c r="F51" s="67">
        <v>19200000</v>
      </c>
      <c r="G51" s="67">
        <v>9352022765</v>
      </c>
      <c r="H51" s="67">
        <v>-8035862001</v>
      </c>
      <c r="I51" s="67">
        <f>Table12[[#This Row],[Column7]]+Table12[[#This Row],[Column8]]</f>
        <v>1316160764</v>
      </c>
      <c r="J51" s="60">
        <f>Table12[[#This Row],[2241775012.0000]]+Table12[[#This Row],[-1852333773.0000]]-Table12[[#This Row],[389441239.0000]]</f>
        <v>0</v>
      </c>
      <c r="K51" s="60">
        <f>Table12[[#This Row],[Column7]]+Table12[[#This Row],[Column8]]-Table12[[#This Row],[Column9]]</f>
        <v>0</v>
      </c>
    </row>
    <row r="52" spans="1:11" ht="23.1" customHeight="1" x14ac:dyDescent="0.45">
      <c r="A52" s="57" t="s">
        <v>29</v>
      </c>
      <c r="B52" s="67">
        <v>0</v>
      </c>
      <c r="C52" s="67">
        <v>0</v>
      </c>
      <c r="D52" s="67">
        <v>0</v>
      </c>
      <c r="E52" s="67">
        <f>Table12[[#This Row],[2241775012.0000]]+Table12[[#This Row],[-1852333773.0000]]</f>
        <v>0</v>
      </c>
      <c r="F52" s="67">
        <v>400000</v>
      </c>
      <c r="G52" s="67">
        <v>2350941938</v>
      </c>
      <c r="H52" s="67">
        <v>-2498686777</v>
      </c>
      <c r="I52" s="67">
        <f>Table12[[#This Row],[Column7]]+Table12[[#This Row],[Column8]]</f>
        <v>-147744839</v>
      </c>
      <c r="J52" s="60">
        <f>Table12[[#This Row],[2241775012.0000]]+Table12[[#This Row],[-1852333773.0000]]-Table12[[#This Row],[389441239.0000]]</f>
        <v>0</v>
      </c>
      <c r="K52" s="60">
        <f>Table12[[#This Row],[Column7]]+Table12[[#This Row],[Column8]]-Table12[[#This Row],[Column9]]</f>
        <v>0</v>
      </c>
    </row>
    <row r="53" spans="1:11" ht="23.1" customHeight="1" x14ac:dyDescent="0.45">
      <c r="A53" s="57" t="s">
        <v>57</v>
      </c>
      <c r="B53" s="67">
        <v>6470398</v>
      </c>
      <c r="C53" s="67">
        <v>8382318731</v>
      </c>
      <c r="D53" s="67">
        <v>-8788302526</v>
      </c>
      <c r="E53" s="67">
        <f>Table12[[#This Row],[2241775012.0000]]+Table12[[#This Row],[-1852333773.0000]]</f>
        <v>-405983795</v>
      </c>
      <c r="F53" s="67">
        <v>6470398</v>
      </c>
      <c r="G53" s="67">
        <v>8382318731</v>
      </c>
      <c r="H53" s="67">
        <v>-8788302526</v>
      </c>
      <c r="I53" s="67">
        <f>Table12[[#This Row],[Column7]]+Table12[[#This Row],[Column8]]</f>
        <v>-405983795</v>
      </c>
      <c r="J53" s="60">
        <f>Table12[[#This Row],[2241775012.0000]]+Table12[[#This Row],[-1852333773.0000]]-Table12[[#This Row],[389441239.0000]]</f>
        <v>0</v>
      </c>
      <c r="K53" s="60">
        <f>Table12[[#This Row],[Column7]]+Table12[[#This Row],[Column8]]-Table12[[#This Row],[Column9]]</f>
        <v>0</v>
      </c>
    </row>
    <row r="54" spans="1:11" ht="23.1" customHeight="1" thickBot="1" x14ac:dyDescent="0.5">
      <c r="A54" s="57" t="s">
        <v>77</v>
      </c>
      <c r="B54" s="67">
        <v>54422</v>
      </c>
      <c r="C54" s="67">
        <v>30940516548</v>
      </c>
      <c r="D54" s="67">
        <v>-30037131445</v>
      </c>
      <c r="E54" s="67">
        <f>Table12[[#This Row],[2241775012.0000]]+Table12[[#This Row],[-1852333773.0000]]</f>
        <v>903385103</v>
      </c>
      <c r="F54" s="67">
        <v>54422</v>
      </c>
      <c r="G54" s="67">
        <v>30940516548</v>
      </c>
      <c r="H54" s="67">
        <v>-30037131445</v>
      </c>
      <c r="I54" s="67">
        <f>Table12[[#This Row],[Column7]]+Table12[[#This Row],[Column8]]</f>
        <v>903385103</v>
      </c>
      <c r="J54" s="60">
        <f>Table12[[#This Row],[2241775012.0000]]+Table12[[#This Row],[-1852333773.0000]]-Table12[[#This Row],[389441239.0000]]</f>
        <v>0</v>
      </c>
      <c r="K54" s="60">
        <f>Table12[[#This Row],[Column7]]+Table12[[#This Row],[Column8]]-Table12[[#This Row],[Column9]]</f>
        <v>0</v>
      </c>
    </row>
    <row r="55" spans="1:11" ht="23.1" customHeight="1" thickBot="1" x14ac:dyDescent="0.5">
      <c r="A55" s="68" t="s">
        <v>63</v>
      </c>
      <c r="B55" s="69"/>
      <c r="C55" s="69">
        <f>SUBTOTAL(109,C7:C54)</f>
        <v>211246596491</v>
      </c>
      <c r="D55" s="69">
        <f>SUBTOTAL(109,D7:D54)</f>
        <v>-176446639949</v>
      </c>
      <c r="E55" s="69">
        <f>Table12[[#This Row],[2241775012.0000]]+Table12[[#This Row],[-1852333773.0000]]</f>
        <v>34799956542</v>
      </c>
      <c r="F55" s="69"/>
      <c r="G55" s="69">
        <f>SUBTOTAL(109,G7:G54)</f>
        <v>392582448979</v>
      </c>
      <c r="H55" s="69">
        <f>SUBTOTAL(109,H7:H54)</f>
        <v>-328411638584</v>
      </c>
      <c r="I55" s="69">
        <f>Table12[[#This Row],[Column7]]+Table12[[#This Row],[Column8]]</f>
        <v>64170810395</v>
      </c>
      <c r="J55" s="60">
        <f>Table12[[#This Row],[2241775012.0000]]+Table12[[#This Row],[-1852333773.0000]]-Table12[[#This Row],[389441239.0000]]</f>
        <v>0</v>
      </c>
      <c r="K55" s="60">
        <f>Table12[[#This Row],[Column7]]+Table12[[#This Row],[Column8]]-Table12[[#This Row],[Column9]]</f>
        <v>0</v>
      </c>
    </row>
    <row r="56" spans="1:11" ht="23.1" customHeight="1" thickTop="1" x14ac:dyDescent="0.45">
      <c r="A56" s="13" t="s">
        <v>64</v>
      </c>
      <c r="B56" s="14"/>
      <c r="C56" s="15"/>
      <c r="D56" s="15"/>
      <c r="E56" s="15"/>
      <c r="F56" s="14"/>
      <c r="G56" s="15"/>
      <c r="H56" s="15"/>
      <c r="I56" s="15"/>
    </row>
    <row r="57" spans="1:11" x14ac:dyDescent="0.45">
      <c r="D57" s="87"/>
      <c r="I57" s="87"/>
    </row>
    <row r="58" spans="1:11" x14ac:dyDescent="0.45">
      <c r="E58" s="87"/>
    </row>
  </sheetData>
  <mergeCells count="6">
    <mergeCell ref="A1:I1"/>
    <mergeCell ref="A2:I2"/>
    <mergeCell ref="A3:I3"/>
    <mergeCell ref="B5:E5"/>
    <mergeCell ref="F5:I5"/>
    <mergeCell ref="A4:E4"/>
  </mergeCells>
  <pageMargins left="0.7" right="0.7" top="0.75" bottom="0.75" header="0.3" footer="0.3"/>
  <pageSetup paperSize="9" scale="75" orientation="landscape" horizontalDpi="4294967295" verticalDpi="4294967295" r:id="rId1"/>
  <headerFooter differentOddEven="1" differentFirst="1"/>
  <rowBreaks count="1" manualBreakCount="1">
    <brk id="27" max="8" man="1"/>
  </rowBreak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4"/>
  <sheetViews>
    <sheetView rightToLeft="1" view="pageBreakPreview" zoomScale="106" zoomScaleNormal="100" zoomScaleSheetLayoutView="106" workbookViewId="0">
      <selection activeCell="J2" sqref="J2"/>
    </sheetView>
  </sheetViews>
  <sheetFormatPr defaultColWidth="9" defaultRowHeight="18" x14ac:dyDescent="0.45"/>
  <cols>
    <col min="1" max="1" width="37.140625" style="29" bestFit="1" customWidth="1"/>
    <col min="2" max="2" width="10.85546875" style="29" bestFit="1" customWidth="1"/>
    <col min="3" max="3" width="15.7109375" style="29" bestFit="1" customWidth="1"/>
    <col min="4" max="4" width="17" style="29" customWidth="1"/>
    <col min="5" max="5" width="24.7109375" style="29" bestFit="1" customWidth="1"/>
    <col min="6" max="6" width="13" style="29" customWidth="1"/>
    <col min="7" max="7" width="16.28515625" style="29" customWidth="1"/>
    <col min="8" max="8" width="17.5703125" style="29" bestFit="1" customWidth="1"/>
    <col min="9" max="9" width="24.7109375" style="29" bestFit="1" customWidth="1"/>
    <col min="10" max="10" width="9" style="1" customWidth="1"/>
    <col min="11" max="11" width="12.28515625" style="1" bestFit="1" customWidth="1"/>
    <col min="12" max="16384" width="9" style="1"/>
  </cols>
  <sheetData>
    <row r="1" spans="1:11" ht="19.5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1" ht="19.5" x14ac:dyDescent="0.45">
      <c r="A2" s="126" t="s">
        <v>103</v>
      </c>
      <c r="B2" s="126"/>
      <c r="C2" s="126"/>
      <c r="D2" s="126"/>
      <c r="E2" s="126"/>
      <c r="F2" s="126"/>
      <c r="G2" s="126"/>
      <c r="H2" s="126"/>
      <c r="I2" s="126"/>
    </row>
    <row r="3" spans="1:11" ht="19.5" x14ac:dyDescent="0.45">
      <c r="A3" s="126" t="s">
        <v>104</v>
      </c>
      <c r="B3" s="126"/>
      <c r="C3" s="126"/>
      <c r="D3" s="126"/>
      <c r="E3" s="126"/>
      <c r="F3" s="126"/>
      <c r="G3" s="126"/>
      <c r="H3" s="126"/>
      <c r="I3" s="126"/>
    </row>
    <row r="4" spans="1:11" ht="21" x14ac:dyDescent="0.45">
      <c r="A4" s="141" t="s">
        <v>151</v>
      </c>
      <c r="B4" s="141"/>
      <c r="C4" s="141"/>
      <c r="D4" s="141"/>
      <c r="E4" s="31"/>
      <c r="F4" s="31"/>
      <c r="G4" s="31"/>
      <c r="H4" s="31"/>
      <c r="I4" s="31"/>
    </row>
    <row r="5" spans="1:11" ht="16.5" customHeight="1" x14ac:dyDescent="0.45">
      <c r="A5" s="84"/>
      <c r="B5" s="138" t="s">
        <v>120</v>
      </c>
      <c r="C5" s="138"/>
      <c r="D5" s="138"/>
      <c r="E5" s="138"/>
      <c r="F5" s="145" t="s">
        <v>121</v>
      </c>
      <c r="G5" s="145"/>
      <c r="H5" s="145"/>
      <c r="I5" s="145"/>
    </row>
    <row r="6" spans="1:11" ht="53.25" customHeight="1" thickBot="1" x14ac:dyDescent="0.5">
      <c r="A6" s="31" t="s">
        <v>106</v>
      </c>
      <c r="B6" s="49" t="s">
        <v>10</v>
      </c>
      <c r="C6" s="49" t="s">
        <v>12</v>
      </c>
      <c r="D6" s="49" t="s">
        <v>135</v>
      </c>
      <c r="E6" s="85" t="s">
        <v>152</v>
      </c>
      <c r="F6" s="49" t="s">
        <v>10</v>
      </c>
      <c r="G6" s="49" t="s">
        <v>12</v>
      </c>
      <c r="H6" s="49" t="s">
        <v>135</v>
      </c>
      <c r="I6" s="85" t="s">
        <v>152</v>
      </c>
    </row>
    <row r="7" spans="1:11" ht="23.1" customHeight="1" x14ac:dyDescent="0.45">
      <c r="A7" s="57" t="s">
        <v>19</v>
      </c>
      <c r="B7" s="67">
        <v>200000</v>
      </c>
      <c r="C7" s="67">
        <v>10188628360</v>
      </c>
      <c r="D7" s="67">
        <v>-9136554920</v>
      </c>
      <c r="E7" s="67">
        <v>1052073440</v>
      </c>
      <c r="F7" s="67">
        <v>200000</v>
      </c>
      <c r="G7" s="67">
        <v>10188628360</v>
      </c>
      <c r="H7" s="67">
        <v>-7423957592</v>
      </c>
      <c r="I7" s="67">
        <v>2764670768</v>
      </c>
      <c r="K7" s="83"/>
    </row>
    <row r="8" spans="1:11" ht="23.1" customHeight="1" x14ac:dyDescent="0.45">
      <c r="A8" s="57" t="s">
        <v>20</v>
      </c>
      <c r="B8" s="67">
        <v>69226</v>
      </c>
      <c r="C8" s="67">
        <v>9366001904</v>
      </c>
      <c r="D8" s="67">
        <v>-7644548573</v>
      </c>
      <c r="E8" s="67">
        <v>1721453331</v>
      </c>
      <c r="F8" s="67">
        <v>69226</v>
      </c>
      <c r="G8" s="67">
        <v>9366001904</v>
      </c>
      <c r="H8" s="67">
        <v>-7644548573</v>
      </c>
      <c r="I8" s="67">
        <v>1721453331</v>
      </c>
      <c r="K8" s="83"/>
    </row>
    <row r="9" spans="1:11" ht="23.1" customHeight="1" x14ac:dyDescent="0.45">
      <c r="A9" s="57" t="s">
        <v>21</v>
      </c>
      <c r="B9" s="67">
        <v>6351779</v>
      </c>
      <c r="C9" s="67">
        <v>17048748724</v>
      </c>
      <c r="D9" s="67">
        <v>-15184421924</v>
      </c>
      <c r="E9" s="67">
        <v>1864326800</v>
      </c>
      <c r="F9" s="67">
        <v>6351779</v>
      </c>
      <c r="G9" s="67">
        <v>17048748724</v>
      </c>
      <c r="H9" s="67">
        <v>-15184421924</v>
      </c>
      <c r="I9" s="67">
        <v>1864326800</v>
      </c>
    </row>
    <row r="10" spans="1:11" ht="23.1" customHeight="1" x14ac:dyDescent="0.45">
      <c r="A10" s="57" t="s">
        <v>22</v>
      </c>
      <c r="B10" s="67">
        <v>0</v>
      </c>
      <c r="C10" s="67">
        <v>0</v>
      </c>
      <c r="D10" s="67">
        <v>-3149134534</v>
      </c>
      <c r="E10" s="67">
        <v>-3149134534</v>
      </c>
      <c r="F10" s="67">
        <v>0</v>
      </c>
      <c r="G10" s="67">
        <v>0</v>
      </c>
      <c r="H10" s="67">
        <v>0</v>
      </c>
      <c r="I10" s="67">
        <v>0</v>
      </c>
    </row>
    <row r="11" spans="1:11" ht="23.1" customHeight="1" x14ac:dyDescent="0.45">
      <c r="A11" s="57" t="s">
        <v>23</v>
      </c>
      <c r="B11" s="67">
        <v>3900000</v>
      </c>
      <c r="C11" s="67">
        <v>24186581250</v>
      </c>
      <c r="D11" s="67">
        <v>-21770094002</v>
      </c>
      <c r="E11" s="67">
        <v>2416487248</v>
      </c>
      <c r="F11" s="67">
        <v>3900000</v>
      </c>
      <c r="G11" s="67">
        <v>24186581250</v>
      </c>
      <c r="H11" s="67">
        <v>-18472462936</v>
      </c>
      <c r="I11" s="67">
        <v>5714118314</v>
      </c>
    </row>
    <row r="12" spans="1:11" ht="23.1" customHeight="1" x14ac:dyDescent="0.45">
      <c r="A12" s="57" t="s">
        <v>25</v>
      </c>
      <c r="B12" s="67">
        <v>1000000</v>
      </c>
      <c r="C12" s="67">
        <v>8077077800</v>
      </c>
      <c r="D12" s="67">
        <v>-7977850800</v>
      </c>
      <c r="E12" s="67">
        <v>99227000</v>
      </c>
      <c r="F12" s="67">
        <v>1000000</v>
      </c>
      <c r="G12" s="67">
        <v>8077077800</v>
      </c>
      <c r="H12" s="67">
        <v>-5705847000</v>
      </c>
      <c r="I12" s="67">
        <v>2371230800</v>
      </c>
    </row>
    <row r="13" spans="1:11" ht="23.1" customHeight="1" x14ac:dyDescent="0.45">
      <c r="A13" s="57" t="s">
        <v>26</v>
      </c>
      <c r="B13" s="67">
        <v>0</v>
      </c>
      <c r="C13" s="67">
        <v>0</v>
      </c>
      <c r="D13" s="67">
        <v>-1469735638</v>
      </c>
      <c r="E13" s="67">
        <v>-1469735638</v>
      </c>
      <c r="F13" s="67">
        <v>0</v>
      </c>
      <c r="G13" s="67">
        <v>0</v>
      </c>
      <c r="H13" s="67">
        <v>0</v>
      </c>
      <c r="I13" s="67">
        <v>0</v>
      </c>
    </row>
    <row r="14" spans="1:11" ht="23.1" customHeight="1" x14ac:dyDescent="0.45">
      <c r="A14" s="57" t="s">
        <v>27</v>
      </c>
      <c r="B14" s="67">
        <v>4000000</v>
      </c>
      <c r="C14" s="67">
        <v>15376215920</v>
      </c>
      <c r="D14" s="67">
        <v>-12771542123</v>
      </c>
      <c r="E14" s="67">
        <v>2604673797</v>
      </c>
      <c r="F14" s="67">
        <v>4000000</v>
      </c>
      <c r="G14" s="67">
        <v>15376215920</v>
      </c>
      <c r="H14" s="67">
        <v>-11709104926</v>
      </c>
      <c r="I14" s="67">
        <v>3667110994</v>
      </c>
    </row>
    <row r="15" spans="1:11" ht="23.1" customHeight="1" x14ac:dyDescent="0.45">
      <c r="A15" s="57" t="s">
        <v>28</v>
      </c>
      <c r="B15" s="67">
        <v>2500000</v>
      </c>
      <c r="C15" s="67">
        <v>17662406000</v>
      </c>
      <c r="D15" s="67">
        <v>-14860602638</v>
      </c>
      <c r="E15" s="67">
        <v>2801803362</v>
      </c>
      <c r="F15" s="67">
        <v>2500000</v>
      </c>
      <c r="G15" s="67">
        <v>17662406000</v>
      </c>
      <c r="H15" s="67">
        <v>-13536192086</v>
      </c>
      <c r="I15" s="67">
        <v>4126213914</v>
      </c>
    </row>
    <row r="16" spans="1:11" ht="23.1" customHeight="1" x14ac:dyDescent="0.45">
      <c r="A16" s="57" t="s">
        <v>29</v>
      </c>
      <c r="B16" s="67">
        <v>1800000</v>
      </c>
      <c r="C16" s="67">
        <v>12431158560</v>
      </c>
      <c r="D16" s="67">
        <v>-11555976420</v>
      </c>
      <c r="E16" s="67">
        <v>875182140</v>
      </c>
      <c r="F16" s="67">
        <v>1800000</v>
      </c>
      <c r="G16" s="67">
        <v>12431158560</v>
      </c>
      <c r="H16" s="67">
        <v>-11244419274</v>
      </c>
      <c r="I16" s="67">
        <v>1186739286</v>
      </c>
    </row>
    <row r="17" spans="1:9" ht="23.1" customHeight="1" x14ac:dyDescent="0.45">
      <c r="A17" s="57" t="s">
        <v>30</v>
      </c>
      <c r="B17" s="67">
        <v>0</v>
      </c>
      <c r="C17" s="67">
        <v>0</v>
      </c>
      <c r="D17" s="67">
        <v>-55561381</v>
      </c>
      <c r="E17" s="67">
        <v>-55561381</v>
      </c>
      <c r="F17" s="67">
        <v>0</v>
      </c>
      <c r="G17" s="67">
        <v>0</v>
      </c>
      <c r="H17" s="67">
        <v>0</v>
      </c>
      <c r="I17" s="67">
        <v>0</v>
      </c>
    </row>
    <row r="18" spans="1:9" ht="23.1" customHeight="1" x14ac:dyDescent="0.45">
      <c r="A18" s="57" t="s">
        <v>31</v>
      </c>
      <c r="B18" s="67">
        <v>14472862</v>
      </c>
      <c r="C18" s="67">
        <v>21168094515</v>
      </c>
      <c r="D18" s="67">
        <v>-17503491746</v>
      </c>
      <c r="E18" s="67">
        <v>3664602769</v>
      </c>
      <c r="F18" s="67">
        <v>14472862</v>
      </c>
      <c r="G18" s="67">
        <v>21168094515</v>
      </c>
      <c r="H18" s="67">
        <v>-15857220159</v>
      </c>
      <c r="I18" s="67">
        <v>5310874356</v>
      </c>
    </row>
    <row r="19" spans="1:9" ht="23.1" customHeight="1" x14ac:dyDescent="0.45">
      <c r="A19" s="57" t="s">
        <v>32</v>
      </c>
      <c r="B19" s="67">
        <v>0</v>
      </c>
      <c r="C19" s="67">
        <v>0</v>
      </c>
      <c r="D19" s="67">
        <v>-50570868</v>
      </c>
      <c r="E19" s="67">
        <v>-50570868</v>
      </c>
      <c r="F19" s="67">
        <v>0</v>
      </c>
      <c r="G19" s="67">
        <v>0</v>
      </c>
      <c r="H19" s="67">
        <v>0</v>
      </c>
      <c r="I19" s="67">
        <v>0</v>
      </c>
    </row>
    <row r="20" spans="1:9" ht="23.1" customHeight="1" x14ac:dyDescent="0.45">
      <c r="A20" s="57" t="s">
        <v>33</v>
      </c>
      <c r="B20" s="67">
        <v>0</v>
      </c>
      <c r="C20" s="67">
        <v>0</v>
      </c>
      <c r="D20" s="67">
        <v>91730522</v>
      </c>
      <c r="E20" s="67">
        <v>91730522</v>
      </c>
      <c r="F20" s="67">
        <v>0</v>
      </c>
      <c r="G20" s="67">
        <v>0</v>
      </c>
      <c r="H20" s="67">
        <v>0</v>
      </c>
      <c r="I20" s="67">
        <v>0</v>
      </c>
    </row>
    <row r="21" spans="1:9" ht="23.1" customHeight="1" x14ac:dyDescent="0.45">
      <c r="A21" s="57" t="s">
        <v>34</v>
      </c>
      <c r="B21" s="67">
        <v>1200000</v>
      </c>
      <c r="C21" s="67">
        <v>13800491160</v>
      </c>
      <c r="D21" s="67">
        <v>-10497496152</v>
      </c>
      <c r="E21" s="67">
        <v>3302995008</v>
      </c>
      <c r="F21" s="67">
        <v>1200000</v>
      </c>
      <c r="G21" s="67">
        <v>13800491160</v>
      </c>
      <c r="H21" s="67">
        <v>-7850385531</v>
      </c>
      <c r="I21" s="67">
        <v>5950105629</v>
      </c>
    </row>
    <row r="22" spans="1:9" ht="23.1" customHeight="1" x14ac:dyDescent="0.45">
      <c r="A22" s="57" t="s">
        <v>35</v>
      </c>
      <c r="B22" s="67">
        <v>1000000</v>
      </c>
      <c r="C22" s="67">
        <v>10349376100</v>
      </c>
      <c r="D22" s="67">
        <v>-9480217791</v>
      </c>
      <c r="E22" s="67">
        <v>869158309</v>
      </c>
      <c r="F22" s="67">
        <v>1000000</v>
      </c>
      <c r="G22" s="67">
        <v>10349376100</v>
      </c>
      <c r="H22" s="67">
        <v>-7358091792</v>
      </c>
      <c r="I22" s="67">
        <v>2991284308</v>
      </c>
    </row>
    <row r="23" spans="1:9" ht="23.1" customHeight="1" x14ac:dyDescent="0.45">
      <c r="A23" s="57" t="s">
        <v>36</v>
      </c>
      <c r="B23" s="67">
        <v>4000000</v>
      </c>
      <c r="C23" s="67">
        <v>24171697200</v>
      </c>
      <c r="D23" s="67">
        <v>-19701272985</v>
      </c>
      <c r="E23" s="67">
        <v>4470424215</v>
      </c>
      <c r="F23" s="67">
        <v>4000000</v>
      </c>
      <c r="G23" s="67">
        <v>24171697200</v>
      </c>
      <c r="H23" s="67">
        <v>-20411603982</v>
      </c>
      <c r="I23" s="67">
        <v>3760093218</v>
      </c>
    </row>
    <row r="24" spans="1:9" ht="23.1" customHeight="1" x14ac:dyDescent="0.45">
      <c r="A24" s="57" t="s">
        <v>37</v>
      </c>
      <c r="B24" s="67">
        <v>3500000</v>
      </c>
      <c r="C24" s="67">
        <v>20837670000</v>
      </c>
      <c r="D24" s="67">
        <v>-18488061804</v>
      </c>
      <c r="E24" s="67">
        <v>2349608196</v>
      </c>
      <c r="F24" s="67">
        <v>3500000</v>
      </c>
      <c r="G24" s="67">
        <v>20837670000</v>
      </c>
      <c r="H24" s="67">
        <v>-18653431696</v>
      </c>
      <c r="I24" s="67">
        <v>2184238304</v>
      </c>
    </row>
    <row r="25" spans="1:9" ht="23.1" customHeight="1" x14ac:dyDescent="0.45">
      <c r="A25" s="57" t="s">
        <v>38</v>
      </c>
      <c r="B25" s="67">
        <v>1000000</v>
      </c>
      <c r="C25" s="67">
        <v>20837670000</v>
      </c>
      <c r="D25" s="67">
        <v>-15925933500</v>
      </c>
      <c r="E25" s="67">
        <v>4911736500</v>
      </c>
      <c r="F25" s="67">
        <v>1000000</v>
      </c>
      <c r="G25" s="67">
        <v>20837670000</v>
      </c>
      <c r="H25" s="67">
        <v>-13730170348</v>
      </c>
      <c r="I25" s="67">
        <v>7107499652</v>
      </c>
    </row>
    <row r="26" spans="1:9" ht="23.1" customHeight="1" x14ac:dyDescent="0.45">
      <c r="A26" s="57" t="s">
        <v>39</v>
      </c>
      <c r="B26" s="67">
        <v>1400000</v>
      </c>
      <c r="C26" s="67">
        <v>12252549960</v>
      </c>
      <c r="D26" s="67">
        <v>-9996156739</v>
      </c>
      <c r="E26" s="67">
        <v>2256393221</v>
      </c>
      <c r="F26" s="67">
        <v>1400000</v>
      </c>
      <c r="G26" s="67">
        <v>12252549960</v>
      </c>
      <c r="H26" s="67">
        <v>-9996156739</v>
      </c>
      <c r="I26" s="67">
        <v>2256393221</v>
      </c>
    </row>
    <row r="27" spans="1:9" ht="23.1" customHeight="1" x14ac:dyDescent="0.45">
      <c r="A27" s="57" t="s">
        <v>40</v>
      </c>
      <c r="B27" s="67">
        <v>450000</v>
      </c>
      <c r="C27" s="67">
        <v>20102397930</v>
      </c>
      <c r="D27" s="67">
        <v>-16201145215</v>
      </c>
      <c r="E27" s="67">
        <v>3901252715</v>
      </c>
      <c r="F27" s="67">
        <v>450000</v>
      </c>
      <c r="G27" s="67">
        <v>20102397930</v>
      </c>
      <c r="H27" s="67">
        <v>-16387798789</v>
      </c>
      <c r="I27" s="67">
        <v>3714599141</v>
      </c>
    </row>
    <row r="28" spans="1:9" ht="23.1" customHeight="1" x14ac:dyDescent="0.45">
      <c r="A28" s="57" t="s">
        <v>41</v>
      </c>
      <c r="B28" s="67">
        <v>5920147</v>
      </c>
      <c r="C28" s="67">
        <v>15520123229</v>
      </c>
      <c r="D28" s="67">
        <v>-12918582066</v>
      </c>
      <c r="E28" s="67">
        <v>2601541163</v>
      </c>
      <c r="F28" s="67">
        <v>5920147</v>
      </c>
      <c r="G28" s="67">
        <v>15520123229</v>
      </c>
      <c r="H28" s="67">
        <v>-12702971234</v>
      </c>
      <c r="I28" s="67">
        <v>2817151995</v>
      </c>
    </row>
    <row r="29" spans="1:9" ht="23.1" customHeight="1" x14ac:dyDescent="0.45">
      <c r="A29" s="57" t="s">
        <v>42</v>
      </c>
      <c r="B29" s="67">
        <v>2400000</v>
      </c>
      <c r="C29" s="67">
        <v>4555710025</v>
      </c>
      <c r="D29" s="67">
        <v>-4225344370</v>
      </c>
      <c r="E29" s="67">
        <v>330365655</v>
      </c>
      <c r="F29" s="67">
        <v>2400000</v>
      </c>
      <c r="G29" s="67">
        <v>4555710025</v>
      </c>
      <c r="H29" s="67">
        <v>-4225344370</v>
      </c>
      <c r="I29" s="67">
        <v>330365655</v>
      </c>
    </row>
    <row r="30" spans="1:9" ht="23.1" customHeight="1" x14ac:dyDescent="0.45">
      <c r="A30" s="57" t="s">
        <v>43</v>
      </c>
      <c r="B30" s="67">
        <v>0</v>
      </c>
      <c r="C30" s="67">
        <v>0</v>
      </c>
      <c r="D30" s="67">
        <v>61002328</v>
      </c>
      <c r="E30" s="67">
        <v>61002328</v>
      </c>
      <c r="F30" s="67">
        <v>0</v>
      </c>
      <c r="G30" s="67">
        <v>0</v>
      </c>
      <c r="H30" s="67">
        <v>0</v>
      </c>
      <c r="I30" s="67">
        <v>0</v>
      </c>
    </row>
    <row r="31" spans="1:9" ht="23.1" customHeight="1" x14ac:dyDescent="0.45">
      <c r="A31" s="57" t="s">
        <v>45</v>
      </c>
      <c r="B31" s="67">
        <v>1000000</v>
      </c>
      <c r="C31" s="67">
        <v>18763825700</v>
      </c>
      <c r="D31" s="67">
        <v>-18059314000</v>
      </c>
      <c r="E31" s="67">
        <v>704511700</v>
      </c>
      <c r="F31" s="67">
        <v>1000000</v>
      </c>
      <c r="G31" s="67">
        <v>18763825700</v>
      </c>
      <c r="H31" s="67">
        <v>-16178722714</v>
      </c>
      <c r="I31" s="67">
        <v>2585102986</v>
      </c>
    </row>
    <row r="32" spans="1:9" ht="23.1" customHeight="1" x14ac:dyDescent="0.45">
      <c r="A32" s="57" t="s">
        <v>46</v>
      </c>
      <c r="B32" s="67">
        <v>1600000</v>
      </c>
      <c r="C32" s="67">
        <v>8414449600</v>
      </c>
      <c r="D32" s="67">
        <v>-7279013328</v>
      </c>
      <c r="E32" s="67">
        <v>1135436272</v>
      </c>
      <c r="F32" s="67">
        <v>1600000</v>
      </c>
      <c r="G32" s="67">
        <v>8414449600</v>
      </c>
      <c r="H32" s="67">
        <v>-6706610040</v>
      </c>
      <c r="I32" s="67">
        <v>1707839560</v>
      </c>
    </row>
    <row r="33" spans="1:9" ht="23.1" customHeight="1" x14ac:dyDescent="0.45">
      <c r="A33" s="57" t="s">
        <v>47</v>
      </c>
      <c r="B33" s="67">
        <v>300000</v>
      </c>
      <c r="C33" s="67">
        <v>13857050550</v>
      </c>
      <c r="D33" s="67">
        <v>-11386298250</v>
      </c>
      <c r="E33" s="67">
        <v>2470752300</v>
      </c>
      <c r="F33" s="67">
        <v>300000</v>
      </c>
      <c r="G33" s="67">
        <v>13857050550</v>
      </c>
      <c r="H33" s="67">
        <v>-9234724500</v>
      </c>
      <c r="I33" s="67">
        <v>4622326050</v>
      </c>
    </row>
    <row r="34" spans="1:9" ht="23.1" customHeight="1" x14ac:dyDescent="0.45">
      <c r="A34" s="57" t="s">
        <v>48</v>
      </c>
      <c r="B34" s="67">
        <v>0</v>
      </c>
      <c r="C34" s="67">
        <v>0</v>
      </c>
      <c r="D34" s="67">
        <v>-642945913</v>
      </c>
      <c r="E34" s="67">
        <v>-642945913</v>
      </c>
      <c r="F34" s="67">
        <v>0</v>
      </c>
      <c r="G34" s="67">
        <v>0</v>
      </c>
      <c r="H34" s="67">
        <v>0</v>
      </c>
      <c r="I34" s="67">
        <v>0</v>
      </c>
    </row>
    <row r="35" spans="1:9" ht="23.1" customHeight="1" x14ac:dyDescent="0.45">
      <c r="A35" s="57" t="s">
        <v>49</v>
      </c>
      <c r="B35" s="67">
        <v>1500000</v>
      </c>
      <c r="C35" s="67">
        <v>11907240000</v>
      </c>
      <c r="D35" s="67">
        <v>-9247389366</v>
      </c>
      <c r="E35" s="67">
        <v>2659850634</v>
      </c>
      <c r="F35" s="67">
        <v>1500000</v>
      </c>
      <c r="G35" s="67">
        <v>11907240000</v>
      </c>
      <c r="H35" s="67">
        <v>-8581200714</v>
      </c>
      <c r="I35" s="67">
        <v>3326039286</v>
      </c>
    </row>
    <row r="36" spans="1:9" ht="23.1" customHeight="1" x14ac:dyDescent="0.45">
      <c r="A36" s="57" t="s">
        <v>50</v>
      </c>
      <c r="B36" s="67">
        <v>555000</v>
      </c>
      <c r="C36" s="67">
        <v>12082574110</v>
      </c>
      <c r="D36" s="67">
        <v>-9435318881</v>
      </c>
      <c r="E36" s="67">
        <v>2647255229</v>
      </c>
      <c r="F36" s="67">
        <v>555000</v>
      </c>
      <c r="G36" s="67">
        <v>12082574110</v>
      </c>
      <c r="H36" s="67">
        <v>-9435318881</v>
      </c>
      <c r="I36" s="67">
        <v>2647255229</v>
      </c>
    </row>
    <row r="37" spans="1:9" ht="23.1" customHeight="1" x14ac:dyDescent="0.45">
      <c r="A37" s="57" t="s">
        <v>51</v>
      </c>
      <c r="B37" s="67">
        <v>355574</v>
      </c>
      <c r="C37" s="67">
        <v>14758687029</v>
      </c>
      <c r="D37" s="67">
        <v>-10983625904</v>
      </c>
      <c r="E37" s="67">
        <v>3775061125</v>
      </c>
      <c r="F37" s="67">
        <v>355574</v>
      </c>
      <c r="G37" s="67">
        <v>14758687029</v>
      </c>
      <c r="H37" s="67">
        <v>-10067882445</v>
      </c>
      <c r="I37" s="67">
        <v>4690804584</v>
      </c>
    </row>
    <row r="38" spans="1:9" ht="23.1" customHeight="1" x14ac:dyDescent="0.45">
      <c r="A38" s="57" t="s">
        <v>52</v>
      </c>
      <c r="B38" s="67">
        <v>2990454</v>
      </c>
      <c r="C38" s="67">
        <v>6928733745</v>
      </c>
      <c r="D38" s="67">
        <v>-6226494517</v>
      </c>
      <c r="E38" s="67">
        <v>702239228</v>
      </c>
      <c r="F38" s="67">
        <v>2990454</v>
      </c>
      <c r="G38" s="67">
        <v>6928733745</v>
      </c>
      <c r="H38" s="67">
        <v>-5092855254</v>
      </c>
      <c r="I38" s="67">
        <v>1835878491</v>
      </c>
    </row>
    <row r="39" spans="1:9" ht="23.1" customHeight="1" x14ac:dyDescent="0.45">
      <c r="A39" s="57" t="s">
        <v>53</v>
      </c>
      <c r="B39" s="67">
        <v>900000</v>
      </c>
      <c r="C39" s="67">
        <v>12100732650</v>
      </c>
      <c r="D39" s="67">
        <v>-8546421510</v>
      </c>
      <c r="E39" s="67">
        <v>3554311140</v>
      </c>
      <c r="F39" s="67">
        <v>900000</v>
      </c>
      <c r="G39" s="67">
        <v>12100732650</v>
      </c>
      <c r="H39" s="67">
        <v>-8581801151</v>
      </c>
      <c r="I39" s="67">
        <v>3518931499</v>
      </c>
    </row>
    <row r="40" spans="1:9" ht="23.1" customHeight="1" x14ac:dyDescent="0.45">
      <c r="A40" s="57" t="s">
        <v>54</v>
      </c>
      <c r="B40" s="67">
        <v>1694640</v>
      </c>
      <c r="C40" s="67">
        <v>5236316913</v>
      </c>
      <c r="D40" s="67">
        <v>-4846717810</v>
      </c>
      <c r="E40" s="67">
        <v>389599103</v>
      </c>
      <c r="F40" s="67">
        <v>1694640</v>
      </c>
      <c r="G40" s="67">
        <v>5236316913</v>
      </c>
      <c r="H40" s="67">
        <v>-4671573834</v>
      </c>
      <c r="I40" s="67">
        <v>564743079</v>
      </c>
    </row>
    <row r="41" spans="1:9" ht="23.1" customHeight="1" x14ac:dyDescent="0.45">
      <c r="A41" s="57" t="s">
        <v>55</v>
      </c>
      <c r="B41" s="67">
        <v>1200000</v>
      </c>
      <c r="C41" s="67">
        <v>19301636040</v>
      </c>
      <c r="D41" s="67">
        <v>-15497540069</v>
      </c>
      <c r="E41" s="67">
        <v>3804095971</v>
      </c>
      <c r="F41" s="67">
        <v>1200000</v>
      </c>
      <c r="G41" s="67">
        <v>19301636040</v>
      </c>
      <c r="H41" s="67">
        <v>-12893049950</v>
      </c>
      <c r="I41" s="67">
        <v>6408586090</v>
      </c>
    </row>
    <row r="42" spans="1:9" ht="23.1" customHeight="1" x14ac:dyDescent="0.45">
      <c r="A42" s="57" t="s">
        <v>56</v>
      </c>
      <c r="B42" s="67">
        <v>0</v>
      </c>
      <c r="C42" s="67">
        <v>0</v>
      </c>
      <c r="D42" s="67">
        <v>-1768330696</v>
      </c>
      <c r="E42" s="67">
        <v>-1768330696</v>
      </c>
      <c r="F42" s="67">
        <v>0</v>
      </c>
      <c r="G42" s="67">
        <v>0</v>
      </c>
      <c r="H42" s="67">
        <v>0</v>
      </c>
      <c r="I42" s="67">
        <v>0</v>
      </c>
    </row>
    <row r="43" spans="1:9" ht="23.1" customHeight="1" x14ac:dyDescent="0.45">
      <c r="A43" s="57" t="s">
        <v>57</v>
      </c>
      <c r="B43" s="67">
        <v>5000000</v>
      </c>
      <c r="C43" s="67">
        <v>6762320050</v>
      </c>
      <c r="D43" s="67">
        <v>-5211227619</v>
      </c>
      <c r="E43" s="67">
        <v>1551092431</v>
      </c>
      <c r="F43" s="67">
        <v>5000000</v>
      </c>
      <c r="G43" s="67">
        <v>6762320050</v>
      </c>
      <c r="H43" s="67">
        <v>-6791160703</v>
      </c>
      <c r="I43" s="67">
        <v>-28840653</v>
      </c>
    </row>
    <row r="44" spans="1:9" ht="23.1" customHeight="1" x14ac:dyDescent="0.45">
      <c r="A44" s="57" t="s">
        <v>58</v>
      </c>
      <c r="B44" s="67">
        <v>1000000</v>
      </c>
      <c r="C44" s="67">
        <v>3924427850</v>
      </c>
      <c r="D44" s="67">
        <v>-3617889925</v>
      </c>
      <c r="E44" s="67">
        <v>306537925</v>
      </c>
      <c r="F44" s="67">
        <v>1000000</v>
      </c>
      <c r="G44" s="67">
        <v>3924427850</v>
      </c>
      <c r="H44" s="67">
        <v>-3617889925</v>
      </c>
      <c r="I44" s="67">
        <v>306537925</v>
      </c>
    </row>
    <row r="45" spans="1:9" ht="23.1" customHeight="1" x14ac:dyDescent="0.45">
      <c r="A45" s="57" t="s">
        <v>59</v>
      </c>
      <c r="B45" s="67">
        <v>0</v>
      </c>
      <c r="C45" s="67">
        <v>0</v>
      </c>
      <c r="D45" s="67">
        <v>63446055</v>
      </c>
      <c r="E45" s="67">
        <v>63446055</v>
      </c>
      <c r="F45" s="67">
        <v>0</v>
      </c>
      <c r="G45" s="67">
        <v>0</v>
      </c>
      <c r="H45" s="67">
        <v>0</v>
      </c>
      <c r="I45" s="67">
        <v>0</v>
      </c>
    </row>
    <row r="46" spans="1:9" ht="23.1" customHeight="1" x14ac:dyDescent="0.45">
      <c r="A46" s="57" t="s">
        <v>60</v>
      </c>
      <c r="B46" s="67">
        <v>800000</v>
      </c>
      <c r="C46" s="67">
        <v>14288688000</v>
      </c>
      <c r="D46" s="67">
        <v>-14457528899</v>
      </c>
      <c r="E46" s="67">
        <v>-168840899</v>
      </c>
      <c r="F46" s="67">
        <v>800000</v>
      </c>
      <c r="G46" s="67">
        <v>14288688000</v>
      </c>
      <c r="H46" s="67">
        <v>-14457528899</v>
      </c>
      <c r="I46" s="67">
        <v>-168840899</v>
      </c>
    </row>
    <row r="47" spans="1:9" ht="23.1" customHeight="1" x14ac:dyDescent="0.45">
      <c r="A47" s="57" t="s">
        <v>61</v>
      </c>
      <c r="B47" s="67">
        <v>0</v>
      </c>
      <c r="C47" s="67">
        <v>0</v>
      </c>
      <c r="D47" s="67">
        <v>30284</v>
      </c>
      <c r="E47" s="67">
        <v>30284</v>
      </c>
      <c r="F47" s="67">
        <v>0</v>
      </c>
      <c r="G47" s="67">
        <v>0</v>
      </c>
      <c r="H47" s="67">
        <v>0</v>
      </c>
      <c r="I47" s="67">
        <v>0</v>
      </c>
    </row>
    <row r="48" spans="1:9" ht="23.1" customHeight="1" x14ac:dyDescent="0.45">
      <c r="A48" s="57" t="s">
        <v>62</v>
      </c>
      <c r="B48" s="67">
        <v>267500</v>
      </c>
      <c r="C48" s="67">
        <v>7883337084</v>
      </c>
      <c r="D48" s="67">
        <v>-7482982833</v>
      </c>
      <c r="E48" s="67">
        <v>400354251</v>
      </c>
      <c r="F48" s="67">
        <v>267500</v>
      </c>
      <c r="G48" s="67">
        <v>7883337084</v>
      </c>
      <c r="H48" s="67">
        <v>-7482982833</v>
      </c>
      <c r="I48" s="67">
        <v>400354251</v>
      </c>
    </row>
    <row r="49" spans="1:9" ht="23.1" customHeight="1" thickBot="1" x14ac:dyDescent="0.5">
      <c r="A49" s="57" t="s">
        <v>77</v>
      </c>
      <c r="B49" s="67">
        <v>0</v>
      </c>
      <c r="C49" s="67">
        <v>0</v>
      </c>
      <c r="D49" s="67">
        <v>-967085062</v>
      </c>
      <c r="E49" s="67">
        <v>-967085062</v>
      </c>
      <c r="F49" s="67">
        <v>0</v>
      </c>
      <c r="G49" s="67">
        <v>0</v>
      </c>
      <c r="H49" s="67">
        <v>0</v>
      </c>
      <c r="I49" s="67">
        <v>0</v>
      </c>
    </row>
    <row r="50" spans="1:9" ht="23.1" customHeight="1" thickBot="1" x14ac:dyDescent="0.5">
      <c r="A50" s="68" t="s">
        <v>63</v>
      </c>
      <c r="B50" s="69"/>
      <c r="C50" s="69">
        <f>SUBTOTAL(109,C7:C49)</f>
        <v>434142617958</v>
      </c>
      <c r="D50" s="69">
        <v>-376004211582</v>
      </c>
      <c r="E50" s="69">
        <v>58138406376</v>
      </c>
      <c r="F50" s="69"/>
      <c r="G50" s="69">
        <v>434142617958</v>
      </c>
      <c r="H50" s="69">
        <v>-341887430794</v>
      </c>
      <c r="I50" s="69">
        <v>92255187164</v>
      </c>
    </row>
    <row r="51" spans="1:9" ht="23.1" customHeight="1" thickTop="1" x14ac:dyDescent="0.45">
      <c r="A51" s="13" t="s">
        <v>64</v>
      </c>
      <c r="B51" s="32"/>
      <c r="C51" s="30"/>
      <c r="D51" s="30"/>
      <c r="E51" s="30"/>
      <c r="F51" s="32"/>
      <c r="G51" s="30"/>
      <c r="H51" s="30"/>
      <c r="I51" s="30"/>
    </row>
    <row r="52" spans="1:9" x14ac:dyDescent="0.45">
      <c r="C52" s="86"/>
      <c r="G52" s="88"/>
    </row>
    <row r="53" spans="1:9" x14ac:dyDescent="0.45">
      <c r="C53" s="87"/>
      <c r="E53" s="87"/>
      <c r="G53" s="87"/>
    </row>
    <row r="54" spans="1:9" x14ac:dyDescent="0.45">
      <c r="E54" s="87"/>
    </row>
  </sheetData>
  <mergeCells count="6"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1</vt:lpstr>
      <vt:lpstr> سهام</vt:lpstr>
      <vt:lpstr>اوراق</vt:lpstr>
      <vt:lpstr>درآمدها</vt:lpstr>
      <vt:lpstr>سپرده</vt:lpstr>
      <vt:lpstr>درآمد سود سهام</vt:lpstr>
      <vt:lpstr>سود سپرده بانکی</vt:lpstr>
      <vt:lpstr>درآمد ناشی ازفروش</vt:lpstr>
      <vt:lpstr>درآمد ناشی از تغییر قیمت اوراق 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Sahar Mirpour</cp:lastModifiedBy>
  <cp:lastPrinted>2022-07-11T16:32:10Z</cp:lastPrinted>
  <dcterms:created xsi:type="dcterms:W3CDTF">2017-11-22T14:26:20Z</dcterms:created>
  <dcterms:modified xsi:type="dcterms:W3CDTF">2025-12-30T11:36:26Z</dcterms:modified>
</cp:coreProperties>
</file>