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Fund\Rooyesh Fund\صندوق رویش همراه سرمایه\گزارش پرتفوی ماهانه\1404-11-30\"/>
    </mc:Choice>
  </mc:AlternateContent>
  <xr:revisionPtr revIDLastSave="0" documentId="13_ncr:1_{81E8B32B-4945-41A4-9874-977484ABAA42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1" sheetId="16" r:id="rId1"/>
    <sheet name=" سهام" sheetId="1" r:id="rId2"/>
    <sheet name="اوراق مشتقه" sheetId="29" r:id="rId3"/>
    <sheet name="درآمدها" sheetId="11" r:id="rId4"/>
    <sheet name="سپرده" sheetId="2" r:id="rId5"/>
    <sheet name="سود سپرده بانکی" sheetId="24" r:id="rId6"/>
    <sheet name="درآمد سود سهام" sheetId="12" r:id="rId7"/>
    <sheet name="درآمد ناشی ازفروش" sheetId="15" r:id="rId8"/>
    <sheet name="درآمد ناشی از تغییر قیمت اوراق " sheetId="14" r:id="rId9"/>
    <sheet name="درآمد سرمایه گذاری در سهام" sheetId="5" r:id="rId10"/>
    <sheet name="درآمد سرمایه گذاری در اوراق بها" sheetId="6" r:id="rId11"/>
    <sheet name="درآمد سرمایه گذاری در صندوق" sheetId="27" r:id="rId12"/>
    <sheet name="درآمد سپرده بانکی" sheetId="7" r:id="rId13"/>
    <sheet name="سایر درآمدها" sheetId="8" r:id="rId14"/>
  </sheets>
  <definedNames>
    <definedName name="_xlnm.Print_Area" localSheetId="1">' سهام'!$A$1:$M$55</definedName>
    <definedName name="_xlnm.Print_Area" localSheetId="0">'1'!$A$1:$M$50</definedName>
    <definedName name="_xlnm.Print_Area" localSheetId="2">'اوراق مشتقه'!$A$1:$N$74</definedName>
    <definedName name="_xlnm.Print_Area" localSheetId="12">'درآمد سپرده بانکی'!$A$1:$F$10</definedName>
    <definedName name="_xlnm.Print_Area" localSheetId="10">'درآمد سرمایه گذاری در اوراق بها'!$A$1:$I$10</definedName>
    <definedName name="_xlnm.Print_Area" localSheetId="9">'درآمد سرمایه گذاری در سهام'!$A$1:$K$172</definedName>
    <definedName name="_xlnm.Print_Area" localSheetId="11">'درآمد سرمایه گذاری در صندوق'!$A$1:$K$10</definedName>
    <definedName name="_xlnm.Print_Area" localSheetId="6">'درآمد سود سهام'!$A$1:$J$10</definedName>
    <definedName name="_xlnm.Print_Area" localSheetId="8">'درآمد ناشی از تغییر قیمت اوراق '!$A$1:$I$113</definedName>
    <definedName name="_xlnm.Print_Area" localSheetId="7">'درآمد ناشی ازفروش'!$A$1:$I$151</definedName>
    <definedName name="_xlnm.Print_Area" localSheetId="3">درآمدها!$A$1:$E$12</definedName>
    <definedName name="_xlnm.Print_Area" localSheetId="13">'سایر درآمدها'!$A$1:$C$10</definedName>
    <definedName name="_xlnm.Print_Area" localSheetId="4">سپرده!$A$1:$F$11</definedName>
    <definedName name="_xlnm.Print_Area" localSheetId="5">'سود سپرده بانکی'!$A$1:$G$9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10" i="11"/>
  <c r="C11" i="11"/>
  <c r="C8" i="11"/>
  <c r="C7" i="11"/>
  <c r="E168" i="5"/>
  <c r="J168" i="5"/>
  <c r="I168" i="5"/>
  <c r="E62" i="5"/>
  <c r="J62" i="5"/>
  <c r="E61" i="5"/>
  <c r="J61" i="5"/>
  <c r="E113" i="5"/>
  <c r="E167" i="5"/>
  <c r="C168" i="5"/>
  <c r="J113" i="5"/>
  <c r="B168" i="5"/>
  <c r="I113" i="14"/>
  <c r="I112" i="14"/>
  <c r="H113" i="14"/>
  <c r="G113" i="14"/>
  <c r="F113" i="14"/>
  <c r="E108" i="14"/>
  <c r="C113" i="14"/>
  <c r="E112" i="14" l="1"/>
  <c r="C151" i="15" l="1"/>
  <c r="D151" i="15"/>
  <c r="E7" i="15"/>
  <c r="E20" i="14"/>
  <c r="G168" i="5"/>
  <c r="E7" i="14" l="1"/>
  <c r="I7" i="14"/>
  <c r="E8" i="14"/>
  <c r="I8" i="14"/>
  <c r="E9" i="14"/>
  <c r="I9" i="14"/>
  <c r="E23" i="14"/>
  <c r="I23" i="14"/>
  <c r="E27" i="14"/>
  <c r="I27" i="14"/>
  <c r="E30" i="14"/>
  <c r="I30" i="14"/>
  <c r="E31" i="14"/>
  <c r="I31" i="14"/>
  <c r="E32" i="14"/>
  <c r="I32" i="14"/>
  <c r="E36" i="14"/>
  <c r="I36" i="14"/>
  <c r="E37" i="14"/>
  <c r="I37" i="14"/>
  <c r="E39" i="14"/>
  <c r="I39" i="14"/>
  <c r="E52" i="14"/>
  <c r="I52" i="14"/>
  <c r="E54" i="14"/>
  <c r="I54" i="14"/>
  <c r="E56" i="14"/>
  <c r="I56" i="14"/>
  <c r="E57" i="14"/>
  <c r="I57" i="14"/>
  <c r="E59" i="14"/>
  <c r="I59" i="14"/>
  <c r="E67" i="14"/>
  <c r="I67" i="14"/>
  <c r="E69" i="14"/>
  <c r="I69" i="14"/>
  <c r="E70" i="14"/>
  <c r="I70" i="14"/>
  <c r="E74" i="14"/>
  <c r="I74" i="14"/>
  <c r="E76" i="14"/>
  <c r="I76" i="14"/>
  <c r="E77" i="14"/>
  <c r="I77" i="14"/>
  <c r="E78" i="14"/>
  <c r="I78" i="14"/>
  <c r="E79" i="14"/>
  <c r="I79" i="14"/>
  <c r="E80" i="14"/>
  <c r="I80" i="14"/>
  <c r="E81" i="14"/>
  <c r="I81" i="14"/>
  <c r="E105" i="14"/>
  <c r="I105" i="14"/>
  <c r="E106" i="14"/>
  <c r="I106" i="14"/>
  <c r="E110" i="14"/>
  <c r="I110" i="14"/>
  <c r="E111" i="14"/>
  <c r="I111" i="14"/>
  <c r="E17" i="14"/>
  <c r="I17" i="14"/>
  <c r="E85" i="14"/>
  <c r="I85" i="14"/>
  <c r="D8" i="24" l="1"/>
  <c r="G8" i="24"/>
  <c r="G7" i="24"/>
  <c r="I7" i="24" s="1"/>
  <c r="F8" i="2"/>
  <c r="E11" i="2"/>
  <c r="D11" i="2"/>
  <c r="C11" i="2"/>
  <c r="B11" i="2"/>
  <c r="G9" i="2" l="1"/>
  <c r="G10" i="2"/>
  <c r="L55" i="1"/>
  <c r="L58" i="1" s="1"/>
  <c r="I55" i="1"/>
  <c r="E55" i="1"/>
  <c r="E58" i="1" s="1"/>
  <c r="J35" i="5"/>
  <c r="J34" i="5"/>
  <c r="J33" i="5"/>
  <c r="J30" i="5"/>
  <c r="H168" i="5"/>
  <c r="D168" i="5"/>
  <c r="E11" i="5"/>
  <c r="E157" i="5"/>
  <c r="E158" i="5"/>
  <c r="E159" i="5"/>
  <c r="E160" i="5"/>
  <c r="E161" i="5"/>
  <c r="E162" i="5"/>
  <c r="J157" i="5"/>
  <c r="J158" i="5"/>
  <c r="J159" i="5"/>
  <c r="J160" i="5"/>
  <c r="J161" i="5"/>
  <c r="J162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67" i="5"/>
  <c r="I11" i="14"/>
  <c r="I12" i="14"/>
  <c r="I13" i="14"/>
  <c r="I14" i="14"/>
  <c r="I15" i="14"/>
  <c r="I16" i="14"/>
  <c r="I18" i="14"/>
  <c r="I19" i="14"/>
  <c r="I20" i="14"/>
  <c r="I21" i="14"/>
  <c r="I22" i="14"/>
  <c r="I24" i="14"/>
  <c r="I25" i="14"/>
  <c r="I26" i="14"/>
  <c r="I28" i="14"/>
  <c r="I29" i="14"/>
  <c r="I33" i="14"/>
  <c r="I34" i="14"/>
  <c r="I35" i="14"/>
  <c r="I38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3" i="14"/>
  <c r="I55" i="14"/>
  <c r="I58" i="14"/>
  <c r="I60" i="14"/>
  <c r="I61" i="14"/>
  <c r="I62" i="14"/>
  <c r="I63" i="14"/>
  <c r="I64" i="14"/>
  <c r="I65" i="14"/>
  <c r="I66" i="14"/>
  <c r="I68" i="14"/>
  <c r="I71" i="14"/>
  <c r="I72" i="14"/>
  <c r="I73" i="14"/>
  <c r="I75" i="14"/>
  <c r="I82" i="14"/>
  <c r="I83" i="14"/>
  <c r="I84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7" i="14"/>
  <c r="I108" i="14"/>
  <c r="E102" i="14"/>
  <c r="E103" i="14"/>
  <c r="E104" i="14"/>
  <c r="E107" i="14"/>
  <c r="E84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55" i="14"/>
  <c r="E58" i="14"/>
  <c r="E60" i="14"/>
  <c r="E61" i="14"/>
  <c r="E62" i="14"/>
  <c r="E63" i="14"/>
  <c r="E64" i="14"/>
  <c r="E65" i="14"/>
  <c r="E66" i="14"/>
  <c r="E68" i="14"/>
  <c r="E71" i="14"/>
  <c r="E72" i="14"/>
  <c r="E73" i="14"/>
  <c r="E75" i="14"/>
  <c r="E82" i="14"/>
  <c r="E83" i="14"/>
  <c r="E11" i="14"/>
  <c r="E12" i="14"/>
  <c r="E13" i="14"/>
  <c r="E14" i="14"/>
  <c r="E15" i="14"/>
  <c r="E16" i="14"/>
  <c r="E18" i="14"/>
  <c r="E19" i="14"/>
  <c r="E21" i="14"/>
  <c r="E22" i="14"/>
  <c r="E24" i="14"/>
  <c r="E25" i="14"/>
  <c r="E26" i="14"/>
  <c r="E28" i="14"/>
  <c r="E29" i="14"/>
  <c r="E33" i="14"/>
  <c r="E34" i="14"/>
  <c r="E35" i="14"/>
  <c r="E38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3" i="14"/>
  <c r="G151" i="15"/>
  <c r="J84" i="15"/>
  <c r="E8" i="15"/>
  <c r="E9" i="15"/>
  <c r="J9" i="15" s="1"/>
  <c r="E10" i="15"/>
  <c r="J10" i="15" s="1"/>
  <c r="E11" i="15"/>
  <c r="J11" i="15" s="1"/>
  <c r="E12" i="15"/>
  <c r="J12" i="15" s="1"/>
  <c r="E13" i="15"/>
  <c r="J13" i="15" s="1"/>
  <c r="E14" i="15"/>
  <c r="J14" i="15" s="1"/>
  <c r="E15" i="15"/>
  <c r="J15" i="15" s="1"/>
  <c r="E16" i="15"/>
  <c r="J16" i="15" s="1"/>
  <c r="E17" i="15"/>
  <c r="J17" i="15" s="1"/>
  <c r="E18" i="15"/>
  <c r="J18" i="15" s="1"/>
  <c r="E19" i="15"/>
  <c r="J19" i="15" s="1"/>
  <c r="E20" i="15"/>
  <c r="E21" i="15"/>
  <c r="J21" i="15" s="1"/>
  <c r="E22" i="15"/>
  <c r="J22" i="15" s="1"/>
  <c r="E23" i="15"/>
  <c r="J23" i="15" s="1"/>
  <c r="E24" i="15"/>
  <c r="J24" i="15" s="1"/>
  <c r="E25" i="15"/>
  <c r="J25" i="15" s="1"/>
  <c r="E26" i="15"/>
  <c r="J26" i="15" s="1"/>
  <c r="E27" i="15"/>
  <c r="J27" i="15" s="1"/>
  <c r="E28" i="15"/>
  <c r="J28" i="15" s="1"/>
  <c r="E29" i="15"/>
  <c r="J29" i="15" s="1"/>
  <c r="E30" i="15"/>
  <c r="J30" i="15" s="1"/>
  <c r="E31" i="15"/>
  <c r="J31" i="15" s="1"/>
  <c r="E32" i="15"/>
  <c r="J32" i="15" s="1"/>
  <c r="E33" i="15"/>
  <c r="J33" i="15" s="1"/>
  <c r="E34" i="15"/>
  <c r="J34" i="15" s="1"/>
  <c r="E35" i="15"/>
  <c r="J35" i="15" s="1"/>
  <c r="E36" i="15"/>
  <c r="J36" i="15" s="1"/>
  <c r="E37" i="15"/>
  <c r="J37" i="15" s="1"/>
  <c r="E38" i="15"/>
  <c r="J38" i="15" s="1"/>
  <c r="E39" i="15"/>
  <c r="J39" i="15" s="1"/>
  <c r="E40" i="15"/>
  <c r="J40" i="15" s="1"/>
  <c r="E41" i="15"/>
  <c r="J41" i="15" s="1"/>
  <c r="E42" i="15"/>
  <c r="J42" i="15" s="1"/>
  <c r="E43" i="15"/>
  <c r="J43" i="15" s="1"/>
  <c r="E44" i="15"/>
  <c r="J44" i="15" s="1"/>
  <c r="E45" i="15"/>
  <c r="J45" i="15" s="1"/>
  <c r="E46" i="15"/>
  <c r="J46" i="15" s="1"/>
  <c r="E47" i="15"/>
  <c r="J47" i="15" s="1"/>
  <c r="E48" i="15"/>
  <c r="J48" i="15" s="1"/>
  <c r="E49" i="15"/>
  <c r="J49" i="15" s="1"/>
  <c r="E50" i="15"/>
  <c r="J50" i="15" s="1"/>
  <c r="E51" i="15"/>
  <c r="J51" i="15" s="1"/>
  <c r="E52" i="15"/>
  <c r="J52" i="15" s="1"/>
  <c r="E53" i="15"/>
  <c r="J53" i="15" s="1"/>
  <c r="E54" i="15"/>
  <c r="J54" i="15" s="1"/>
  <c r="E55" i="15"/>
  <c r="J55" i="15" s="1"/>
  <c r="E56" i="15"/>
  <c r="J56" i="15" s="1"/>
  <c r="E57" i="15"/>
  <c r="J57" i="15" s="1"/>
  <c r="E58" i="15"/>
  <c r="J58" i="15" s="1"/>
  <c r="E59" i="15"/>
  <c r="J59" i="15" s="1"/>
  <c r="E60" i="15"/>
  <c r="J60" i="15" s="1"/>
  <c r="E61" i="15"/>
  <c r="J61" i="15" s="1"/>
  <c r="E62" i="15"/>
  <c r="J62" i="15" s="1"/>
  <c r="E63" i="15"/>
  <c r="J63" i="15" s="1"/>
  <c r="E64" i="15"/>
  <c r="J64" i="15" s="1"/>
  <c r="E65" i="15"/>
  <c r="J65" i="15" s="1"/>
  <c r="E66" i="15"/>
  <c r="J66" i="15" s="1"/>
  <c r="E67" i="15"/>
  <c r="J67" i="15" s="1"/>
  <c r="E68" i="15"/>
  <c r="J68" i="15" s="1"/>
  <c r="E69" i="15"/>
  <c r="J69" i="15" s="1"/>
  <c r="E70" i="15"/>
  <c r="J70" i="15" s="1"/>
  <c r="E71" i="15"/>
  <c r="J71" i="15" s="1"/>
  <c r="E72" i="15"/>
  <c r="J72" i="15" s="1"/>
  <c r="E73" i="15"/>
  <c r="J73" i="15" s="1"/>
  <c r="E74" i="15"/>
  <c r="J74" i="15" s="1"/>
  <c r="E75" i="15"/>
  <c r="J75" i="15" s="1"/>
  <c r="E76" i="15"/>
  <c r="J76" i="15" s="1"/>
  <c r="E77" i="15"/>
  <c r="J77" i="15" s="1"/>
  <c r="E78" i="15"/>
  <c r="J78" i="15" s="1"/>
  <c r="E79" i="15"/>
  <c r="J79" i="15" s="1"/>
  <c r="E80" i="15"/>
  <c r="J80" i="15" s="1"/>
  <c r="E81" i="15"/>
  <c r="J81" i="15" s="1"/>
  <c r="E82" i="15"/>
  <c r="J82" i="15" s="1"/>
  <c r="E83" i="15"/>
  <c r="J83" i="15" s="1"/>
  <c r="E84" i="15"/>
  <c r="E85" i="15"/>
  <c r="J85" i="15" s="1"/>
  <c r="E86" i="15"/>
  <c r="J86" i="15" s="1"/>
  <c r="E87" i="15"/>
  <c r="J87" i="15" s="1"/>
  <c r="E88" i="15"/>
  <c r="J88" i="15" s="1"/>
  <c r="E89" i="15"/>
  <c r="J89" i="15" s="1"/>
  <c r="E90" i="15"/>
  <c r="J90" i="15" s="1"/>
  <c r="E91" i="15"/>
  <c r="J91" i="15" s="1"/>
  <c r="E92" i="15"/>
  <c r="J92" i="15" s="1"/>
  <c r="E93" i="15"/>
  <c r="J93" i="15" s="1"/>
  <c r="E94" i="15"/>
  <c r="J94" i="15" s="1"/>
  <c r="E95" i="15"/>
  <c r="J95" i="15" s="1"/>
  <c r="E96" i="15"/>
  <c r="J96" i="15" s="1"/>
  <c r="E97" i="15"/>
  <c r="J97" i="15" s="1"/>
  <c r="E98" i="15"/>
  <c r="J98" i="15" s="1"/>
  <c r="E99" i="15"/>
  <c r="J99" i="15" s="1"/>
  <c r="E100" i="15"/>
  <c r="J100" i="15" s="1"/>
  <c r="E101" i="15"/>
  <c r="J101" i="15" s="1"/>
  <c r="E102" i="15"/>
  <c r="J102" i="15" s="1"/>
  <c r="E103" i="15"/>
  <c r="J103" i="15" s="1"/>
  <c r="E104" i="15"/>
  <c r="J104" i="15" s="1"/>
  <c r="E105" i="15"/>
  <c r="J105" i="15" s="1"/>
  <c r="E106" i="15"/>
  <c r="J106" i="15" s="1"/>
  <c r="E107" i="15"/>
  <c r="J107" i="15" s="1"/>
  <c r="E108" i="15"/>
  <c r="J108" i="15" s="1"/>
  <c r="E109" i="15"/>
  <c r="J109" i="15" s="1"/>
  <c r="E110" i="15"/>
  <c r="J110" i="15" s="1"/>
  <c r="E111" i="15"/>
  <c r="J111" i="15" s="1"/>
  <c r="E112" i="15"/>
  <c r="J112" i="15" s="1"/>
  <c r="E113" i="15"/>
  <c r="J113" i="15" s="1"/>
  <c r="E114" i="15"/>
  <c r="J114" i="15" s="1"/>
  <c r="E115" i="15"/>
  <c r="J115" i="15" s="1"/>
  <c r="E116" i="15"/>
  <c r="J116" i="15" s="1"/>
  <c r="E117" i="15"/>
  <c r="J117" i="15" s="1"/>
  <c r="E118" i="15"/>
  <c r="J118" i="15" s="1"/>
  <c r="E119" i="15"/>
  <c r="J119" i="15" s="1"/>
  <c r="E120" i="15"/>
  <c r="J120" i="15" s="1"/>
  <c r="E121" i="15"/>
  <c r="J121" i="15" s="1"/>
  <c r="E122" i="15"/>
  <c r="J122" i="15" s="1"/>
  <c r="E123" i="15"/>
  <c r="J123" i="15" s="1"/>
  <c r="E124" i="15"/>
  <c r="J124" i="15" s="1"/>
  <c r="E125" i="15"/>
  <c r="J125" i="15" s="1"/>
  <c r="E126" i="15"/>
  <c r="J126" i="15" s="1"/>
  <c r="E127" i="15"/>
  <c r="J127" i="15" s="1"/>
  <c r="E128" i="15"/>
  <c r="J128" i="15" s="1"/>
  <c r="E129" i="15"/>
  <c r="J129" i="15" s="1"/>
  <c r="E130" i="15"/>
  <c r="J130" i="15" s="1"/>
  <c r="E131" i="15"/>
  <c r="J131" i="15" s="1"/>
  <c r="E132" i="15"/>
  <c r="J132" i="15" s="1"/>
  <c r="E133" i="15"/>
  <c r="J133" i="15" s="1"/>
  <c r="E134" i="15"/>
  <c r="J134" i="15" s="1"/>
  <c r="E135" i="15"/>
  <c r="J135" i="15" s="1"/>
  <c r="E136" i="15"/>
  <c r="J136" i="15" s="1"/>
  <c r="E137" i="15"/>
  <c r="J137" i="15" s="1"/>
  <c r="E138" i="15"/>
  <c r="J138" i="15" s="1"/>
  <c r="E139" i="15"/>
  <c r="J139" i="15" s="1"/>
  <c r="E140" i="15"/>
  <c r="J140" i="15" s="1"/>
  <c r="E141" i="15"/>
  <c r="J141" i="15" s="1"/>
  <c r="E142" i="15"/>
  <c r="J142" i="15" s="1"/>
  <c r="E143" i="15"/>
  <c r="J143" i="15" s="1"/>
  <c r="E144" i="15"/>
  <c r="J144" i="15" s="1"/>
  <c r="E145" i="15"/>
  <c r="J145" i="15" s="1"/>
  <c r="E146" i="15"/>
  <c r="J146" i="15" s="1"/>
  <c r="E147" i="15"/>
  <c r="J147" i="15" s="1"/>
  <c r="E148" i="15"/>
  <c r="J148" i="15" s="1"/>
  <c r="E149" i="15"/>
  <c r="J149" i="15" s="1"/>
  <c r="D7" i="24"/>
  <c r="H7" i="24" s="1"/>
  <c r="J10" i="12"/>
  <c r="I10" i="12"/>
  <c r="H10" i="12"/>
  <c r="G10" i="12"/>
  <c r="F10" i="12"/>
  <c r="C55" i="1"/>
  <c r="M12" i="1"/>
  <c r="M11" i="1"/>
  <c r="M10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E30" i="5"/>
  <c r="C10" i="8"/>
  <c r="B10" i="8"/>
  <c r="E10" i="7"/>
  <c r="C10" i="7"/>
  <c r="G10" i="27"/>
  <c r="H10" i="27"/>
  <c r="I10" i="27"/>
  <c r="J10" i="27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1" i="5"/>
  <c r="J32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4" i="5"/>
  <c r="J151" i="5"/>
  <c r="J152" i="5"/>
  <c r="J153" i="5"/>
  <c r="J154" i="5"/>
  <c r="J155" i="5"/>
  <c r="J156" i="5"/>
  <c r="J163" i="5"/>
  <c r="J164" i="5"/>
  <c r="J165" i="5"/>
  <c r="J166" i="5"/>
  <c r="J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4" i="5"/>
  <c r="E151" i="5"/>
  <c r="E152" i="5"/>
  <c r="E153" i="5"/>
  <c r="E154" i="5"/>
  <c r="E155" i="5"/>
  <c r="E156" i="5"/>
  <c r="E163" i="5"/>
  <c r="E164" i="5"/>
  <c r="E165" i="5"/>
  <c r="E166" i="5"/>
  <c r="I10" i="6"/>
  <c r="H10" i="6"/>
  <c r="G10" i="6"/>
  <c r="F10" i="6"/>
  <c r="E10" i="6"/>
  <c r="D10" i="6"/>
  <c r="B10" i="6"/>
  <c r="C10" i="6"/>
  <c r="M55" i="1" l="1"/>
  <c r="E113" i="14"/>
  <c r="E8" i="11"/>
  <c r="J8" i="15"/>
  <c r="J20" i="15"/>
  <c r="E9" i="11"/>
  <c r="E10" i="11"/>
  <c r="E11" i="11"/>
  <c r="K55" i="1"/>
  <c r="H55" i="1"/>
  <c r="F55" i="1"/>
  <c r="D55" i="1"/>
  <c r="E7" i="11" l="1"/>
  <c r="E12" i="11" s="1"/>
  <c r="C12" i="11"/>
  <c r="E9" i="24"/>
  <c r="F9" i="24"/>
  <c r="I8" i="24"/>
  <c r="G9" i="24"/>
  <c r="D9" i="24"/>
  <c r="H8" i="24"/>
  <c r="C9" i="24"/>
  <c r="B9" i="24"/>
  <c r="G8" i="2"/>
  <c r="F9" i="2"/>
  <c r="F11" i="2" s="1"/>
  <c r="F10" i="2"/>
  <c r="F61" i="5" l="1"/>
  <c r="K62" i="5"/>
  <c r="F62" i="5"/>
  <c r="K61" i="5"/>
  <c r="K113" i="5"/>
  <c r="F113" i="5"/>
  <c r="K9" i="27"/>
  <c r="K10" i="27" s="1"/>
  <c r="F11" i="5"/>
  <c r="K14" i="5"/>
  <c r="D8" i="11"/>
  <c r="K160" i="5"/>
  <c r="F160" i="5"/>
  <c r="F157" i="5"/>
  <c r="K157" i="5"/>
  <c r="F158" i="5"/>
  <c r="K158" i="5"/>
  <c r="F159" i="5"/>
  <c r="K159" i="5"/>
  <c r="F161" i="5"/>
  <c r="K161" i="5"/>
  <c r="F162" i="5"/>
  <c r="K162" i="5"/>
  <c r="F115" i="5"/>
  <c r="K115" i="5"/>
  <c r="F116" i="5"/>
  <c r="K116" i="5"/>
  <c r="F117" i="5"/>
  <c r="K117" i="5"/>
  <c r="F118" i="5"/>
  <c r="K118" i="5"/>
  <c r="F126" i="5"/>
  <c r="F119" i="5"/>
  <c r="K119" i="5"/>
  <c r="F120" i="5"/>
  <c r="K120" i="5"/>
  <c r="F121" i="5"/>
  <c r="K121" i="5"/>
  <c r="F122" i="5"/>
  <c r="K122" i="5"/>
  <c r="F123" i="5"/>
  <c r="K123" i="5"/>
  <c r="K124" i="5"/>
  <c r="K126" i="5"/>
  <c r="F124" i="5"/>
  <c r="F125" i="5"/>
  <c r="K125" i="5"/>
  <c r="F37" i="5"/>
  <c r="F127" i="5"/>
  <c r="K127" i="5"/>
  <c r="F128" i="5"/>
  <c r="K128" i="5"/>
  <c r="F129" i="5"/>
  <c r="K129" i="5"/>
  <c r="F130" i="5"/>
  <c r="K130" i="5"/>
  <c r="F131" i="5"/>
  <c r="K131" i="5"/>
  <c r="K136" i="5"/>
  <c r="F132" i="5"/>
  <c r="K132" i="5"/>
  <c r="F133" i="5"/>
  <c r="K133" i="5"/>
  <c r="F136" i="5"/>
  <c r="F134" i="5"/>
  <c r="K134" i="5"/>
  <c r="F135" i="5"/>
  <c r="K135" i="5"/>
  <c r="F137" i="5"/>
  <c r="K137" i="5"/>
  <c r="F138" i="5"/>
  <c r="K138" i="5"/>
  <c r="F89" i="5"/>
  <c r="F77" i="5"/>
  <c r="F139" i="5"/>
  <c r="K139" i="5"/>
  <c r="F140" i="5"/>
  <c r="K140" i="5"/>
  <c r="F141" i="5"/>
  <c r="K141" i="5"/>
  <c r="K150" i="5"/>
  <c r="F142" i="5"/>
  <c r="K142" i="5"/>
  <c r="F143" i="5"/>
  <c r="K143" i="5"/>
  <c r="F144" i="5"/>
  <c r="K144" i="5"/>
  <c r="F145" i="5"/>
  <c r="K145" i="5"/>
  <c r="F146" i="5"/>
  <c r="K146" i="5"/>
  <c r="F147" i="5"/>
  <c r="K147" i="5"/>
  <c r="F148" i="5"/>
  <c r="K148" i="5"/>
  <c r="F149" i="5"/>
  <c r="K149" i="5"/>
  <c r="F150" i="5"/>
  <c r="F50" i="5"/>
  <c r="K71" i="5"/>
  <c r="F86" i="5"/>
  <c r="K56" i="5"/>
  <c r="F85" i="5"/>
  <c r="K69" i="5"/>
  <c r="K29" i="5"/>
  <c r="K37" i="5"/>
  <c r="F167" i="5"/>
  <c r="K167" i="5"/>
  <c r="F16" i="5"/>
  <c r="K35" i="5"/>
  <c r="D7" i="11"/>
  <c r="K163" i="5"/>
  <c r="K55" i="5"/>
  <c r="K34" i="5"/>
  <c r="F46" i="5"/>
  <c r="D9" i="11"/>
  <c r="F49" i="5"/>
  <c r="K103" i="5"/>
  <c r="K60" i="5"/>
  <c r="F55" i="5"/>
  <c r="I9" i="24"/>
  <c r="K87" i="5"/>
  <c r="K57" i="5"/>
  <c r="K13" i="5"/>
  <c r="K47" i="5"/>
  <c r="K82" i="5"/>
  <c r="K23" i="5"/>
  <c r="K96" i="5"/>
  <c r="F25" i="5"/>
  <c r="K45" i="5"/>
  <c r="K44" i="5"/>
  <c r="K31" i="5"/>
  <c r="F155" i="5"/>
  <c r="K74" i="5"/>
  <c r="F112" i="5"/>
  <c r="K84" i="5"/>
  <c r="K111" i="5"/>
  <c r="K33" i="5"/>
  <c r="K32" i="5"/>
  <c r="K19" i="5"/>
  <c r="F70" i="5"/>
  <c r="K36" i="5"/>
  <c r="F88" i="5"/>
  <c r="K72" i="5"/>
  <c r="K165" i="5"/>
  <c r="F165" i="5"/>
  <c r="F109" i="5"/>
  <c r="F108" i="5"/>
  <c r="K40" i="5"/>
  <c r="F114" i="5"/>
  <c r="F64" i="5"/>
  <c r="K58" i="5"/>
  <c r="K86" i="5"/>
  <c r="F98" i="5"/>
  <c r="F97" i="5"/>
  <c r="F58" i="5"/>
  <c r="F81" i="5"/>
  <c r="F38" i="5"/>
  <c r="F74" i="5"/>
  <c r="F34" i="5"/>
  <c r="F26" i="5"/>
  <c r="K54" i="5"/>
  <c r="K98" i="5"/>
  <c r="K156" i="5"/>
  <c r="K18" i="5"/>
  <c r="K100" i="5"/>
  <c r="K22" i="5"/>
  <c r="F59" i="5"/>
  <c r="K109" i="5"/>
  <c r="F166" i="5"/>
  <c r="F39" i="5"/>
  <c r="F36" i="5"/>
  <c r="F35" i="5"/>
  <c r="K11" i="5"/>
  <c r="K97" i="5"/>
  <c r="F111" i="5"/>
  <c r="F24" i="5"/>
  <c r="K85" i="5"/>
  <c r="K48" i="5"/>
  <c r="F87" i="5"/>
  <c r="K107" i="5"/>
  <c r="F12" i="5"/>
  <c r="K154" i="5"/>
  <c r="F156" i="5"/>
  <c r="K50" i="5"/>
  <c r="F15" i="5"/>
  <c r="F101" i="5"/>
  <c r="K114" i="5"/>
  <c r="K73" i="5"/>
  <c r="K12" i="5"/>
  <c r="F63" i="5"/>
  <c r="K95" i="5"/>
  <c r="K155" i="5"/>
  <c r="K105" i="5"/>
  <c r="F57" i="5"/>
  <c r="F17" i="5"/>
  <c r="D11" i="11"/>
  <c r="F51" i="5"/>
  <c r="F100" i="5"/>
  <c r="F27" i="5"/>
  <c r="F99" i="5"/>
  <c r="K24" i="5"/>
  <c r="K21" i="5"/>
  <c r="K94" i="5"/>
  <c r="F47" i="5"/>
  <c r="F163" i="5"/>
  <c r="F21" i="5"/>
  <c r="K39" i="5"/>
  <c r="K15" i="5"/>
  <c r="D10" i="11"/>
  <c r="K164" i="5"/>
  <c r="F76" i="5"/>
  <c r="K108" i="5"/>
  <c r="F75" i="5"/>
  <c r="F65" i="5"/>
  <c r="F110" i="5"/>
  <c r="K70" i="5"/>
  <c r="F23" i="5"/>
  <c r="F96" i="5"/>
  <c r="K91" i="5"/>
  <c r="F80" i="5"/>
  <c r="F60" i="5"/>
  <c r="K20" i="5"/>
  <c r="K93" i="5"/>
  <c r="K92" i="5"/>
  <c r="K151" i="5"/>
  <c r="F91" i="5"/>
  <c r="K110" i="5"/>
  <c r="K59" i="5"/>
  <c r="F14" i="5"/>
  <c r="K46" i="5"/>
  <c r="F13" i="5"/>
  <c r="K83" i="5"/>
  <c r="F48" i="5"/>
  <c r="F164" i="5"/>
  <c r="K81" i="5"/>
  <c r="K68" i="5"/>
  <c r="K90" i="5"/>
  <c r="F67" i="5"/>
  <c r="K80" i="5"/>
  <c r="F33" i="5"/>
  <c r="K17" i="5"/>
  <c r="K102" i="5"/>
  <c r="F69" i="5"/>
  <c r="K27" i="5"/>
  <c r="K112" i="5"/>
  <c r="F79" i="5"/>
  <c r="K25" i="5"/>
  <c r="K153" i="5"/>
  <c r="F106" i="5"/>
  <c r="K78" i="5"/>
  <c r="F43" i="5"/>
  <c r="F153" i="5"/>
  <c r="K88" i="5"/>
  <c r="F53" i="5"/>
  <c r="F151" i="5"/>
  <c r="F84" i="5"/>
  <c r="K42" i="5"/>
  <c r="F45" i="5"/>
  <c r="F94" i="5"/>
  <c r="K66" i="5"/>
  <c r="F19" i="5"/>
  <c r="F104" i="5"/>
  <c r="K76" i="5"/>
  <c r="F41" i="5"/>
  <c r="F102" i="5"/>
  <c r="F72" i="5"/>
  <c r="K30" i="5"/>
  <c r="K152" i="5"/>
  <c r="F82" i="5"/>
  <c r="K52" i="5"/>
  <c r="F31" i="5"/>
  <c r="F92" i="5"/>
  <c r="K64" i="5"/>
  <c r="F29" i="5"/>
  <c r="F90" i="5"/>
  <c r="F78" i="5"/>
  <c r="F56" i="5"/>
  <c r="K28" i="5"/>
  <c r="K101" i="5"/>
  <c r="F68" i="5"/>
  <c r="K38" i="5"/>
  <c r="K166" i="5"/>
  <c r="F66" i="5"/>
  <c r="F107" i="5"/>
  <c r="K79" i="5"/>
  <c r="F44" i="5"/>
  <c r="K16" i="5"/>
  <c r="K89" i="5"/>
  <c r="F54" i="5"/>
  <c r="K26" i="5"/>
  <c r="K99" i="5"/>
  <c r="F52" i="5"/>
  <c r="F22" i="5"/>
  <c r="F95" i="5"/>
  <c r="K67" i="5"/>
  <c r="F32" i="5"/>
  <c r="F154" i="5"/>
  <c r="K77" i="5"/>
  <c r="F42" i="5"/>
  <c r="K75" i="5"/>
  <c r="F40" i="5"/>
  <c r="K106" i="5"/>
  <c r="F73" i="5"/>
  <c r="K43" i="5"/>
  <c r="F83" i="5"/>
  <c r="K53" i="5"/>
  <c r="F20" i="5"/>
  <c r="F105" i="5"/>
  <c r="K65" i="5"/>
  <c r="F30" i="5"/>
  <c r="F152" i="5"/>
  <c r="K63" i="5"/>
  <c r="F28" i="5"/>
  <c r="K104" i="5"/>
  <c r="F71" i="5"/>
  <c r="K41" i="5"/>
  <c r="F93" i="5"/>
  <c r="K51" i="5"/>
  <c r="F18" i="5"/>
  <c r="F103" i="5"/>
  <c r="K49" i="5"/>
  <c r="H9" i="24"/>
  <c r="G11" i="2"/>
  <c r="F168" i="5" l="1"/>
  <c r="K168" i="5"/>
  <c r="D12" i="11"/>
  <c r="E150" i="15" l="1"/>
  <c r="E151" i="15" s="1"/>
  <c r="J150" i="15" l="1"/>
  <c r="I62" i="15"/>
  <c r="K62" i="15" s="1"/>
  <c r="I107" i="15"/>
  <c r="K107" i="15" s="1"/>
  <c r="I37" i="15"/>
  <c r="K37" i="15" s="1"/>
  <c r="I91" i="15"/>
  <c r="K91" i="15" s="1"/>
  <c r="I84" i="15"/>
  <c r="K84" i="15" s="1"/>
  <c r="I72" i="15"/>
  <c r="K72" i="15" s="1"/>
  <c r="I137" i="15"/>
  <c r="K137" i="15" s="1"/>
  <c r="I109" i="15"/>
  <c r="K109" i="15" s="1"/>
  <c r="I108" i="15"/>
  <c r="K108" i="15" s="1"/>
  <c r="I116" i="15"/>
  <c r="K116" i="15" s="1"/>
  <c r="I26" i="15"/>
  <c r="K26" i="15" s="1"/>
  <c r="I40" i="15"/>
  <c r="K40" i="15" s="1"/>
  <c r="I77" i="15"/>
  <c r="K77" i="15" s="1"/>
  <c r="I57" i="15"/>
  <c r="K57" i="15" s="1"/>
  <c r="I96" i="15"/>
  <c r="K96" i="15" s="1"/>
  <c r="I24" i="15"/>
  <c r="K24" i="15" s="1"/>
  <c r="I88" i="15"/>
  <c r="K88" i="15" s="1"/>
  <c r="I94" i="15"/>
  <c r="K94" i="15" s="1"/>
  <c r="I59" i="15"/>
  <c r="K59" i="15" s="1"/>
  <c r="I123" i="15"/>
  <c r="K123" i="15" s="1"/>
  <c r="I21" i="15"/>
  <c r="K21" i="15" s="1"/>
  <c r="I80" i="15"/>
  <c r="K80" i="15" s="1"/>
  <c r="I130" i="15"/>
  <c r="K130" i="15" s="1"/>
  <c r="I140" i="15"/>
  <c r="K140" i="15" s="1"/>
  <c r="I25" i="15"/>
  <c r="K25" i="15" s="1"/>
  <c r="I16" i="15"/>
  <c r="K16" i="15" s="1"/>
  <c r="I12" i="15"/>
  <c r="K12" i="15" s="1"/>
  <c r="I90" i="15"/>
  <c r="K90" i="15" s="1"/>
  <c r="I60" i="15"/>
  <c r="K60" i="15" s="1"/>
  <c r="I136" i="15"/>
  <c r="K136" i="15" s="1"/>
  <c r="I8" i="15"/>
  <c r="K8" i="15" s="1"/>
  <c r="I150" i="15"/>
  <c r="K150" i="15" s="1"/>
  <c r="I39" i="15"/>
  <c r="K39" i="15" s="1"/>
  <c r="I43" i="15"/>
  <c r="K43" i="15" s="1"/>
  <c r="I33" i="15"/>
  <c r="K33" i="15" s="1"/>
  <c r="I125" i="15"/>
  <c r="K125" i="15" s="1"/>
  <c r="I73" i="15"/>
  <c r="K73" i="15" s="1"/>
  <c r="I64" i="15"/>
  <c r="K64" i="15" s="1"/>
  <c r="I11" i="15"/>
  <c r="K11" i="15" s="1"/>
  <c r="I75" i="15"/>
  <c r="K75" i="15" s="1"/>
  <c r="I27" i="15"/>
  <c r="K27" i="15" s="1"/>
  <c r="I61" i="15"/>
  <c r="K61" i="15" s="1"/>
  <c r="I10" i="15"/>
  <c r="K10" i="15" s="1"/>
  <c r="I63" i="15"/>
  <c r="K63" i="15" s="1"/>
  <c r="I54" i="15"/>
  <c r="K54" i="15" s="1"/>
  <c r="I134" i="15"/>
  <c r="K134" i="15" s="1"/>
  <c r="I71" i="15"/>
  <c r="K71" i="15" s="1"/>
  <c r="I117" i="15"/>
  <c r="K117" i="15" s="1"/>
  <c r="I139" i="15"/>
  <c r="K139" i="15" s="1"/>
  <c r="I93" i="15"/>
  <c r="K93" i="15" s="1"/>
  <c r="I149" i="15"/>
  <c r="K149" i="15" s="1"/>
  <c r="I58" i="15"/>
  <c r="K58" i="15" s="1"/>
  <c r="I113" i="15"/>
  <c r="K113" i="15" s="1"/>
  <c r="I146" i="15"/>
  <c r="K146" i="15" s="1"/>
  <c r="I145" i="15"/>
  <c r="K145" i="15" s="1"/>
  <c r="I45" i="15"/>
  <c r="K45" i="15" s="1"/>
  <c r="I86" i="15"/>
  <c r="K86" i="15" s="1"/>
  <c r="I28" i="15"/>
  <c r="K28" i="15" s="1"/>
  <c r="I97" i="15"/>
  <c r="K97" i="15" s="1"/>
  <c r="I55" i="15"/>
  <c r="K55" i="15" s="1"/>
  <c r="I20" i="15"/>
  <c r="K20" i="15" s="1"/>
  <c r="I48" i="15"/>
  <c r="K48" i="15" s="1"/>
  <c r="I148" i="15"/>
  <c r="K148" i="15" s="1"/>
  <c r="I81" i="15"/>
  <c r="K81" i="15" s="1"/>
  <c r="I18" i="15"/>
  <c r="K18" i="15" s="1"/>
  <c r="I13" i="15"/>
  <c r="K13" i="15" s="1"/>
  <c r="I133" i="15"/>
  <c r="K133" i="15" s="1"/>
  <c r="I124" i="15"/>
  <c r="K124" i="15" s="1"/>
  <c r="I92" i="15"/>
  <c r="K92" i="15" s="1"/>
  <c r="I15" i="15"/>
  <c r="K15" i="15" s="1"/>
  <c r="I121" i="15"/>
  <c r="K121" i="15" s="1"/>
  <c r="I30" i="15"/>
  <c r="K30" i="15" s="1"/>
  <c r="I82" i="15"/>
  <c r="K82" i="15" s="1"/>
  <c r="I129" i="15"/>
  <c r="K129" i="15" s="1"/>
  <c r="I65" i="15"/>
  <c r="K65" i="15" s="1"/>
  <c r="I103" i="15"/>
  <c r="K103" i="15" s="1"/>
  <c r="I38" i="15"/>
  <c r="K38" i="15" s="1"/>
  <c r="I56" i="15"/>
  <c r="K56" i="15" s="1"/>
  <c r="I36" i="15"/>
  <c r="K36" i="15" s="1"/>
  <c r="I69" i="15"/>
  <c r="K69" i="15" s="1"/>
  <c r="I118" i="15"/>
  <c r="K118" i="15" s="1"/>
  <c r="I41" i="15"/>
  <c r="K41" i="15" s="1"/>
  <c r="I52" i="15"/>
  <c r="K52" i="15" s="1"/>
  <c r="I119" i="15"/>
  <c r="K119" i="15"/>
  <c r="I50" i="15"/>
  <c r="K50" i="15" s="1"/>
  <c r="I22" i="15"/>
  <c r="K22" i="15"/>
  <c r="I85" i="15"/>
  <c r="K85" i="15"/>
  <c r="I49" i="15"/>
  <c r="K49" i="15" s="1"/>
  <c r="I89" i="15"/>
  <c r="K89" i="15" s="1"/>
  <c r="I17" i="15"/>
  <c r="K17" i="15" s="1"/>
  <c r="I120" i="15"/>
  <c r="K120" i="15"/>
  <c r="I100" i="15"/>
  <c r="K100" i="15"/>
  <c r="I76" i="15"/>
  <c r="K76" i="15"/>
  <c r="I83" i="15"/>
  <c r="K83" i="15" s="1"/>
  <c r="I105" i="15"/>
  <c r="K105" i="15"/>
  <c r="I29" i="15"/>
  <c r="K29" i="15"/>
  <c r="I87" i="15"/>
  <c r="K87" i="15"/>
  <c r="I132" i="15"/>
  <c r="K132" i="15" s="1"/>
  <c r="I110" i="15"/>
  <c r="K110" i="15"/>
  <c r="I68" i="15"/>
  <c r="K68" i="15" s="1"/>
  <c r="I9" i="15"/>
  <c r="K9" i="15" s="1"/>
  <c r="I66" i="15"/>
  <c r="K66" i="15" s="1"/>
  <c r="I141" i="15"/>
  <c r="K141" i="15" s="1"/>
  <c r="I101" i="15"/>
  <c r="K101" i="15"/>
  <c r="I131" i="15"/>
  <c r="K131" i="15"/>
  <c r="I34" i="15"/>
  <c r="K34" i="15" s="1"/>
  <c r="I102" i="15"/>
  <c r="K102" i="15"/>
  <c r="I31" i="15"/>
  <c r="K31" i="15" s="1"/>
  <c r="I14" i="15"/>
  <c r="K14" i="15" s="1"/>
  <c r="I23" i="15"/>
  <c r="K23" i="15"/>
  <c r="I128" i="15"/>
  <c r="K128" i="15"/>
  <c r="I115" i="15"/>
  <c r="K115" i="15" s="1"/>
  <c r="I142" i="15"/>
  <c r="K142" i="15" s="1"/>
  <c r="I106" i="15"/>
  <c r="K106" i="15"/>
  <c r="I95" i="15"/>
  <c r="K95" i="15"/>
  <c r="I143" i="15"/>
  <c r="K143" i="15" s="1"/>
  <c r="I127" i="15"/>
  <c r="K127" i="15"/>
  <c r="I147" i="15"/>
  <c r="K147" i="15" s="1"/>
  <c r="I70" i="15"/>
  <c r="K70" i="15" s="1"/>
  <c r="I135" i="15"/>
  <c r="K135" i="15" s="1"/>
  <c r="I78" i="15"/>
  <c r="K78" i="15" s="1"/>
  <c r="I112" i="15"/>
  <c r="K112" i="15" s="1"/>
  <c r="I144" i="15"/>
  <c r="K144" i="15" s="1"/>
  <c r="I74" i="15"/>
  <c r="K74" i="15" s="1"/>
  <c r="I51" i="15"/>
  <c r="K51" i="15" s="1"/>
  <c r="I104" i="15"/>
  <c r="K104" i="15" s="1"/>
  <c r="I122" i="15"/>
  <c r="K122" i="15" s="1"/>
  <c r="I47" i="15"/>
  <c r="K47" i="15" s="1"/>
  <c r="I111" i="15"/>
  <c r="K111" i="15" s="1"/>
  <c r="I98" i="15"/>
  <c r="K98" i="15" s="1"/>
  <c r="I44" i="15"/>
  <c r="K44" i="15" s="1"/>
  <c r="I42" i="15"/>
  <c r="K42" i="15" s="1"/>
  <c r="I138" i="15"/>
  <c r="K138" i="15" s="1"/>
  <c r="I67" i="15"/>
  <c r="K67" i="15" s="1"/>
  <c r="I79" i="15"/>
  <c r="K79" i="15" s="1"/>
  <c r="I114" i="15"/>
  <c r="K114" i="15" s="1"/>
  <c r="I35" i="15"/>
  <c r="K35" i="15" s="1"/>
  <c r="I99" i="15"/>
  <c r="K99" i="15" s="1"/>
  <c r="I46" i="15"/>
  <c r="K46" i="15" s="1"/>
  <c r="I126" i="15"/>
  <c r="K126" i="15" s="1"/>
  <c r="I19" i="15"/>
  <c r="K19" i="15" s="1"/>
  <c r="I32" i="15"/>
  <c r="K32" i="15" s="1"/>
  <c r="I53" i="15"/>
  <c r="K53" i="15" s="1"/>
  <c r="H151" i="15"/>
  <c r="I7" i="15"/>
  <c r="K7" i="15" s="1"/>
  <c r="J7" i="15"/>
  <c r="I151" i="15" l="1"/>
  <c r="K151" i="15" s="1"/>
  <c r="J151" i="15"/>
  <c r="D11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<sst xmlns="http://schemas.openxmlformats.org/spreadsheetml/2006/main" count="1293" uniqueCount="284">
  <si>
    <t>صندوق سرمایه گذاری رویش همراه سرمایه</t>
  </si>
  <si>
    <t xml:space="preserve"> صندوق سرمایه گذاری رویش همراه سرمایه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</si>
  <si>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</si>
  <si>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</si>
  <si>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</si>
  <si>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</si>
  <si>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</si>
  <si>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</si>
  <si>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</si>
  <si>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</si>
  <si>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</si>
  <si>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</si>
  <si>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</si>
  <si>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</si>
  <si>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</si>
  <si>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</si>
  <si>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پتروشیمی نوری (نوری)</t>
  </si>
  <si>
    <t>آلومینای ایران (آلومینا)</t>
  </si>
  <si>
    <t>فولادخراسان (فخاس)</t>
  </si>
  <si>
    <t>سر. غدیر (وغدیر)</t>
  </si>
  <si>
    <t>پالایش نفت اصفهان (شپنا)</t>
  </si>
  <si>
    <t>سر. سپه (وسپه)</t>
  </si>
  <si>
    <t>پست بانک ایران (وپست)</t>
  </si>
  <si>
    <t>گسترش نفت و گاز پارسیان (پارسان)</t>
  </si>
  <si>
    <t>فولاد مبارکه اصفهان (فولاد)</t>
  </si>
  <si>
    <t>صنایع شیمیایی ایران (شیران)</t>
  </si>
  <si>
    <t>کویر تایر (پکویر)</t>
  </si>
  <si>
    <t>چادرملو (کچاد)</t>
  </si>
  <si>
    <t>بانک ملت (وبملت)</t>
  </si>
  <si>
    <t>گروه مپنا (رمپنا)</t>
  </si>
  <si>
    <t>پالایش نفت بندر عباس (شبندر)</t>
  </si>
  <si>
    <t>ملی صنایع مس ایران (فملی)</t>
  </si>
  <si>
    <t>صنایع پتروشیمی خلیج فارس (فارس)</t>
  </si>
  <si>
    <t>لنت ترمز (خلنت)</t>
  </si>
  <si>
    <t>مولد نیروگاهی تجارت فارس (بمولد)</t>
  </si>
  <si>
    <t>سر. صندوق بازنشستگی (وصندوق)</t>
  </si>
  <si>
    <t>سر. گروه توسعه ملی (وبانک)</t>
  </si>
  <si>
    <t>پتروشیمی شیراز (شیراز)</t>
  </si>
  <si>
    <t>سر. توسعه معادن و فلزات (ومعادن)</t>
  </si>
  <si>
    <t>گروه بهمن (خبهمن)</t>
  </si>
  <si>
    <t>مبین انرژی خلیج فارس (مبین)</t>
  </si>
  <si>
    <t>سیمان آبیک (سآبیک)</t>
  </si>
  <si>
    <t>سیمان فارس و خوزستان (سفارس)</t>
  </si>
  <si>
    <t>ارتباطات سیار (همراه)</t>
  </si>
  <si>
    <t>نفت ایرانول (شرانل)</t>
  </si>
  <si>
    <t>نفت بهران (شبهرن)</t>
  </si>
  <si>
    <t>مس باهنر (فباهنر)</t>
  </si>
  <si>
    <t>سر. نفت و گاز تامین (تاپیکو)</t>
  </si>
  <si>
    <t>همکاران سیستم (سیستم)</t>
  </si>
  <si>
    <t>نیروگاهی جهرم (بجهرم)</t>
  </si>
  <si>
    <t>سر. صدر تامین (تاصیکو)</t>
  </si>
  <si>
    <t>تامین سرمایه امین (امین)</t>
  </si>
  <si>
    <t>داروسازی دانا (ددانا)</t>
  </si>
  <si>
    <t>صنایع شیمیایی کیمیاگران امروز (شکام)</t>
  </si>
  <si>
    <t>تامین سرمایه خلیج فارس (تفارس)</t>
  </si>
  <si>
    <t>بین المللی توسعه صنایع و معادن غدیر (وکغدیر)</t>
  </si>
  <si>
    <t>نیان الکترونیک (نیان)</t>
  </si>
  <si>
    <t>نشاسته و گلوکز آردینه (آردینه)</t>
  </si>
  <si>
    <t>آترا زیست آرای (داترا)</t>
  </si>
  <si>
    <t>کیمیا کالای رازی (کیمازی)</t>
  </si>
  <si>
    <t>جمع</t>
  </si>
  <si>
    <t/>
  </si>
  <si>
    <t>نام سهام</t>
  </si>
  <si>
    <t>اسناد خزانه-م1-س.قوا03-060615 (اخزا301)</t>
  </si>
  <si>
    <t>3-1- سرمایه‌گذاری در  سپرده‌ بانکی</t>
  </si>
  <si>
    <t>سپرده های بانکی</t>
  </si>
  <si>
    <t>شماره حساب</t>
  </si>
  <si>
    <t>مبلغ</t>
  </si>
  <si>
    <t>افزایش</t>
  </si>
  <si>
    <t>کاهش</t>
  </si>
  <si>
    <t xml:space="preserve">پارسیان 40109885570600 </t>
  </si>
  <si>
    <t>40109885570600</t>
  </si>
  <si>
    <t>-</t>
  </si>
  <si>
    <t>پارسیان 20101410664603</t>
  </si>
  <si>
    <t>پارسیان 40109769147601</t>
  </si>
  <si>
    <t>40109769147601</t>
  </si>
  <si>
    <t>پارسیان 30102659466608</t>
  </si>
  <si>
    <t xml:space="preserve">صورت وضعیت درآمدها 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</si>
  <si>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</si>
  <si>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</si>
  <si>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</si>
  <si>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</si>
  <si>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</si>
  <si>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</si>
  <si>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</si>
  <si>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</si>
  <si>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</si>
  <si>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</si>
  <si>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</si>
  <si>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</si>
  <si>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</si>
  <si>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</si>
  <si>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</si>
  <si>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</si>
  <si>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</si>
  <si>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</si>
  <si>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</si>
  <si>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</si>
  <si>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</si>
  <si>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</si>
  <si>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1404/07/30</t>
  </si>
  <si>
    <t xml:space="preserve">درآمد سود 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</si>
  <si>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</si>
  <si>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</si>
  <si>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</si>
  <si>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</si>
  <si>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</si>
  <si>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</si>
  <si>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پویا زرکان آق دره (فزر)</t>
  </si>
  <si>
    <t>گروه مالی مهرگان تامین پارس (مهرگان)</t>
  </si>
  <si>
    <t>سر. مس سرچشمه (سرچشمه)</t>
  </si>
  <si>
    <t>دارویی و نهاده های زاگرس دارو (دزاگرس)</t>
  </si>
  <si>
    <t>سر. دارویی تامین (تیپیکو)</t>
  </si>
  <si>
    <t>گسترش سوخت سبز زاگرس (شگستر)</t>
  </si>
  <si>
    <t>پارس مینو (غپینو)</t>
  </si>
  <si>
    <t>انتقال داده های آسیاتک (اسیاتک)</t>
  </si>
  <si>
    <t>سایپا (خساپا)</t>
  </si>
  <si>
    <t>سیمان شاهرود (سرود)</t>
  </si>
  <si>
    <t>کاشی حافظ (کحافظ)</t>
  </si>
  <si>
    <t>سر. تامین اجتماعی (شستا)</t>
  </si>
  <si>
    <t>بورس کالای ایران (کالا)</t>
  </si>
  <si>
    <t>ایران خودرو (خودرو)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</si>
  <si>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</si>
  <si>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</si>
  <si>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</si>
  <si>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</si>
  <si>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</si>
  <si>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</si>
  <si>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</si>
  <si>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</si>
  <si>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</si>
  <si>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</si>
  <si>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</si>
  <si>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</si>
  <si>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</si>
  <si>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</si>
  <si>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</si>
  <si>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</si>
  <si>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</si>
  <si>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تعدیل کارمزد کارگزاری</t>
  </si>
  <si>
    <t>جمع دارایی‌ها</t>
  </si>
  <si>
    <t>درصد به کل دارایی</t>
  </si>
  <si>
    <t>برای ماه منتهی به 1404/10/30</t>
  </si>
  <si>
    <t>بانک تجارت (وتجارت)</t>
  </si>
  <si>
    <t>بانک پارسیان (وپارس)</t>
  </si>
  <si>
    <t>پخش البرز (پخش)</t>
  </si>
  <si>
    <t>گل گهر (کگل)</t>
  </si>
  <si>
    <t>توسعه صنایع بهشهر (وبشهر)</t>
  </si>
  <si>
    <t>پتروشیمی قائد بصیر (شبصیر)</t>
  </si>
  <si>
    <t>پتروشیمی خراسان (خراسان)</t>
  </si>
  <si>
    <t>مخابرات ایران (اخابر)</t>
  </si>
  <si>
    <t>ذوب آهن اصفهان (ذوب)</t>
  </si>
  <si>
    <t>بانک صادرات ایران (وبصادر)</t>
  </si>
  <si>
    <t>کیسون (کیسون)</t>
  </si>
  <si>
    <t>پتروشیمی تندگویان (شگویا)</t>
  </si>
  <si>
    <t>پتروشیمی اروند (اروند)</t>
  </si>
  <si>
    <t>فرآورده های دامی ولبنی دالاهو (غانیزان)</t>
  </si>
  <si>
    <t>اختیارخ خساپا-500-1404/10/24 (ضسپا1040)</t>
  </si>
  <si>
    <t>اختیارخ وتجارت-500-1404/10/17 (ضجار1075)</t>
  </si>
  <si>
    <t>اختیارخ خساپا-500-1404/11/29 (ضسپا1138)</t>
  </si>
  <si>
    <t>اختیارخ خودرو-550-1404/12/06 (ضخود1250)</t>
  </si>
  <si>
    <t>اختیارخ فملی-12000-1404/11/01 (ضملی1413)</t>
  </si>
  <si>
    <t>آسمان دامون (دامون)</t>
  </si>
  <si>
    <t>درآمد حاصل از سرمایه­گذاری در واحدهای صندوق های سرمایه­گذاری</t>
  </si>
  <si>
    <t>5-2</t>
  </si>
  <si>
    <t>برای ماه منتهی به  1404/10/30</t>
  </si>
  <si>
    <t>از ابتدای سال مالی تا 1404/10/30</t>
  </si>
  <si>
    <t>اختیارخ فملی-16000-1404/11/01 (ضملی1417)</t>
  </si>
  <si>
    <t>اختیارخ وبملت-1600-1404/11/21 (ضملت1189)</t>
  </si>
  <si>
    <t>اختیارخ شستا-1910-1404/11/08 (ضستا1147)</t>
  </si>
  <si>
    <t>اختیارخ شستا-1710-1404/11/08 (ضستا1145)</t>
  </si>
  <si>
    <t>اختیارخ اخابر-600-1404/11/21 (ضمخا1108)</t>
  </si>
  <si>
    <t>اختیارخ خودرو-600-1404/11/01 (ضخود1154)</t>
  </si>
  <si>
    <t>اختیارخ فولاد-3750-1404/11/08 (ضفلا1412)</t>
  </si>
  <si>
    <t>اختیارخ ذوب-400-1404/12/19 (ضذوب1218)</t>
  </si>
  <si>
    <t>اختیارخ خودرو-650-1404/12/06 (ضخود1252)</t>
  </si>
  <si>
    <t>اختیارخ وبصادر-650-1404/11/21 (ضصاد1168)</t>
  </si>
  <si>
    <t>اختیارخ خساپا-550-1404/11/29 (ضسپا1139)</t>
  </si>
  <si>
    <t>اختیارخ وبملت-1400-1404/11/21 (ضملت1187)</t>
  </si>
  <si>
    <t>اختیارخ شستا-1810-1404/12/13 (ضستا1244)</t>
  </si>
  <si>
    <t>اختیارخ شستا-1810-1404/11/08 (ضستا1146)</t>
  </si>
  <si>
    <t>اختیارخ ذوب-450-1404/11/21 (ضذوب1147)</t>
  </si>
  <si>
    <t>اختیارخ فملی-15000-1405/01/11 (ضملی0134)</t>
  </si>
  <si>
    <t>اختیارخ وبملت-1600-1404/12/19 (ضملت1208)</t>
  </si>
  <si>
    <t>اختیارخ وبصادر-700-1404/11/21 (ضصاد1169)</t>
  </si>
  <si>
    <t>اختیارخ شپنا-7500-1404/12/19 (ضشنا1236)</t>
  </si>
  <si>
    <t>اختیارخ وبملت-1500-1404/10/17 (ضملت1011)</t>
  </si>
  <si>
    <t>اختیارخ وبملت-1400-1404/10/17 (ضملت1010)</t>
  </si>
  <si>
    <t>اختیارخ وبملت-1500-1404/11/21 (ضملت1188)</t>
  </si>
  <si>
    <t>اختیارخ اخابر-600-1405/01/19 (ضمخا0108)</t>
  </si>
  <si>
    <t>اختیارخ خساپا-550-1404/12/26 (ضسپا1248)</t>
  </si>
  <si>
    <t>اختیارخ ذوب-400-1404/11/21 (ضذوب1146)</t>
  </si>
  <si>
    <t>اختیارخ اخابر-500-1404/11/21 (ضمخا1106)</t>
  </si>
  <si>
    <t>اختیارخ فزر-110000-14041112 (ضفزر1106)</t>
  </si>
  <si>
    <t>اختیارخ شپنا-8000-1404/12/19 (ضشنا1237)</t>
  </si>
  <si>
    <t>اختیارخ فزر-100000-14041112 (ضفزر1105)</t>
  </si>
  <si>
    <t>اختیارخ فملی-14000-1405/01/11 (ضملی0133)</t>
  </si>
  <si>
    <t>اختیارخ وبصادر-650-1405/01/19 (ضصاد0132)</t>
  </si>
  <si>
    <t>اختیارخ شستا-2010-1404/12/13 (ضستا1245)</t>
  </si>
  <si>
    <t>اختیارخ خودرو-600-1404/12/06 (ضخود1251)</t>
  </si>
  <si>
    <t>اختیارخ وبصادر-600-1404/11/21 (ضصاد1167)</t>
  </si>
  <si>
    <t>از 1404/10/01 تا  1404/10/30</t>
  </si>
  <si>
    <t>صندوق</t>
  </si>
  <si>
    <t>درآمد سود صندوق</t>
  </si>
  <si>
    <t xml:space="preserve">قیمت اعمال 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</si>
  <si>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</si>
  <si>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</si>
  <si>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</si>
  <si>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</si>
  <si>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</si>
  <si>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</si>
  <si>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موقعیت فروش</t>
  </si>
  <si>
    <t>موقعیت خرید</t>
  </si>
  <si>
    <t>فروش</t>
  </si>
  <si>
    <t>خرید</t>
  </si>
  <si>
    <t>1404/11/21</t>
  </si>
  <si>
    <t>1404/11/29</t>
  </si>
  <si>
    <t>1404/12/06</t>
  </si>
  <si>
    <t>1404/12/13</t>
  </si>
  <si>
    <t>1404/11/08</t>
  </si>
  <si>
    <t>1404/12/19</t>
  </si>
  <si>
    <t>1404/12/26</t>
  </si>
  <si>
    <t>1405/01/11</t>
  </si>
  <si>
    <t>1404/11/01</t>
  </si>
  <si>
    <t>1405/01/19</t>
  </si>
  <si>
    <t>1404/11/12</t>
  </si>
  <si>
    <t>نیرو ترانس (بنیرو)</t>
  </si>
  <si>
    <t>بانک اقتصاد نوین (ونوین)</t>
  </si>
  <si>
    <t>دارو رازک (درازک)</t>
  </si>
  <si>
    <t>شیر پاستوریزه پگاه گلستان (غگلستا)</t>
  </si>
  <si>
    <t>پارس فولاد سبزوار (فسبزوار)</t>
  </si>
  <si>
    <t>1404/11/30</t>
  </si>
  <si>
    <t>برای ماه منتهی به 1404/11/30</t>
  </si>
  <si>
    <t>اختیارخ وبملت-1300-1404/11/21 (ضملت1186)</t>
  </si>
  <si>
    <t>اختیارخ شستا-1410-1404/12/13 (ضستا1240)</t>
  </si>
  <si>
    <t>اختیارخ شستا-1510-1404/12/13 (ضستا1241)</t>
  </si>
  <si>
    <t>اختیارخ شستا-1610-1404/12/13 (ضستا1242)</t>
  </si>
  <si>
    <t>اختیارخ شستا-1710-1404/12/13 (ضستا1243)</t>
  </si>
  <si>
    <t>اختیارخ وبملت-1100-1404/12/19 (ضملت1203)</t>
  </si>
  <si>
    <t>اختیارخ وبملت-1200-1404/12/19 (ضملت1204)</t>
  </si>
  <si>
    <t>اختیارخ وبملت-1300-1404/12/19 (ضملت1205)</t>
  </si>
  <si>
    <t>اختیارخ وبملت-1400-1404/12/19 (ضملت1206)</t>
  </si>
  <si>
    <t>اختیارخ خساپا-500-1404/12/26 (ضسپا1247)</t>
  </si>
  <si>
    <t>اختیارخ خودرو-400-1405/01/11 (ضخود0146)</t>
  </si>
  <si>
    <t>اختیارخ خودرو-500-1405/01/11 (ضخود0148)</t>
  </si>
  <si>
    <t>اختیارخ خودرو-600-1405/01/11 (ضخود0150)</t>
  </si>
  <si>
    <t>اختیارخ خودرو-650-1405/01/11 (ضخود0151)</t>
  </si>
  <si>
    <t>اختیارخ شپنا-6500-1404/12/19 (ضشنا1234)</t>
  </si>
  <si>
    <t>اختیارخ شپنا-7000-1404/12/19 (ضشنا1235)</t>
  </si>
  <si>
    <t>اختیارخ وتجارت-400-1404/12/19 (ضجار1232)</t>
  </si>
  <si>
    <t>اختیارخ وتجارت-450-1404/12/19 (ضجار1233)</t>
  </si>
  <si>
    <t>اختیارخ وتجارت-500-1404/12/19 (ضجار1234)</t>
  </si>
  <si>
    <t>اختیارخ فملی-13000-1405/01/11 (ضملی0132)</t>
  </si>
  <si>
    <t>اختیارخ خودرو-550-1405/02/02 (ضخود2068)</t>
  </si>
  <si>
    <t>اختیارخ خودرو-600-1405/02/02 (ضخود2069)</t>
  </si>
  <si>
    <t>ضفزر1220 (ضفزر1220)</t>
  </si>
  <si>
    <t>ضفزر1221 (ضفزر1221)</t>
  </si>
  <si>
    <t>اختیارخ فولاد-3250-1404/12/13 (ضفلا1221)</t>
  </si>
  <si>
    <t>اختیارخ فولاد-3500-1404/12/13 (ضفلا1222)</t>
  </si>
  <si>
    <t>اختیارخ فولاد-3750-1404/12/13 (ضفلا1223)</t>
  </si>
  <si>
    <t>اختیارخ اخابر-380-1405/01/19 (ضمخا0103)</t>
  </si>
  <si>
    <t>اختیارخ اخابر-400-1405/01/19 (ضمخا0104)</t>
  </si>
  <si>
    <t>اختیارخ اخابر-450-1405/01/19 (ضمخا0105)</t>
  </si>
  <si>
    <t>1405/02/02</t>
  </si>
  <si>
    <t>1404/12/10</t>
  </si>
  <si>
    <t>1404/11/28</t>
  </si>
  <si>
    <t>اختیارخ شستا-1310-1404/11/08 (ضستا1141)</t>
  </si>
  <si>
    <t>اختیارخ وتجارت-550-1404/12/19 (ضجار1235)</t>
  </si>
  <si>
    <t>اختیارخ تاصیکو-13000-04/11/01 (ضتاص1109)</t>
  </si>
  <si>
    <t>اختیارخ وبملت-1100-1404/11/21 (ضملت1184)</t>
  </si>
  <si>
    <t>اختیارخ شستا-1410-1404/11/08 (ضستا1142)</t>
  </si>
  <si>
    <t>اختیارخ تاصیکو-6000-04/11/01 (ضتاص1100)</t>
  </si>
  <si>
    <t>اختیارخ شستا-1510-1404/11/08 (ضستا1143)</t>
  </si>
  <si>
    <t>اختیارخ وبملت-1200-1404/11/21 (ضملت1185)</t>
  </si>
  <si>
    <t>اختیارف وبملت-1000-1404/11/21 (طملت1183)</t>
  </si>
  <si>
    <t>2.20</t>
  </si>
  <si>
    <t>12.88</t>
  </si>
  <si>
    <t>0.00</t>
  </si>
  <si>
    <t>1051.89</t>
  </si>
  <si>
    <t>از 1404/11/01 تا  1404/11/30</t>
  </si>
  <si>
    <t>برای ماه منتهی به  1404/11/30</t>
  </si>
  <si>
    <t>از ابتدای سال مالی تا 1404/11/30</t>
  </si>
  <si>
    <t>از 1404/11/01 تا  1404/10/30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</si>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</sst>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34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3"/>
      <color rgb="FF0062AC"/>
      <name val="B Nazanin"/>
      <charset val="178"/>
    </font>
    <font>
      <b/>
      <sz val="11"/>
      <name val="B Nazanin"/>
      <charset val="178"/>
    </font>
    <font>
      <b/>
      <sz val="11"/>
      <name val="B Nazanin"/>
      <family val="2"/>
      <charset val="178"/>
    </font>
    <font>
      <b/>
      <sz val="12"/>
      <color rgb="FF0062AC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0062AC"/>
      <name val="B Nazanin"/>
      <charset val="178"/>
      <scheme val="minor"/>
    </font>
    <font>
      <b/>
      <sz val="11"/>
      <color rgb="FF000000"/>
      <name val="B Nazanin"/>
      <charset val="178"/>
      <scheme val="minor"/>
    </font>
    <font>
      <b/>
      <sz val="11"/>
      <name val="B Nazanin"/>
      <charset val="178"/>
      <scheme val="minor"/>
    </font>
    <font>
      <b/>
      <sz val="8"/>
      <color theme="1"/>
      <name val="B Nazanin"/>
      <charset val="178"/>
    </font>
    <font>
      <b/>
      <sz val="12"/>
      <color rgb="FF000000"/>
      <name val="B Nazanin"/>
      <charset val="178"/>
    </font>
    <font>
      <b/>
      <sz val="11"/>
      <name val="B Nazanin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readingOrder="1"/>
    </xf>
    <xf numFmtId="49" fontId="15" fillId="0" borderId="0" xfId="0" applyNumberFormat="1" applyFont="1" applyAlignment="1">
      <alignment horizontal="right" vertical="center" readingOrder="2"/>
    </xf>
    <xf numFmtId="165" fontId="17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1"/>
    </xf>
    <xf numFmtId="165" fontId="1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0" fontId="22" fillId="3" borderId="8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22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22" fillId="0" borderId="0" xfId="0" applyFont="1" applyAlignment="1">
      <alignment horizontal="right" vertical="center"/>
    </xf>
    <xf numFmtId="3" fontId="22" fillId="3" borderId="2" xfId="0" applyNumberFormat="1" applyFont="1" applyFill="1" applyBorder="1" applyAlignment="1">
      <alignment horizontal="right" vertical="center"/>
    </xf>
    <xf numFmtId="9" fontId="22" fillId="3" borderId="2" xfId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4" fontId="13" fillId="0" borderId="1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right" vertical="center"/>
    </xf>
    <xf numFmtId="164" fontId="23" fillId="2" borderId="10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3" fontId="0" fillId="0" borderId="0" xfId="0" applyNumberFormat="1"/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0" fontId="30" fillId="3" borderId="8" xfId="0" applyFont="1" applyFill="1" applyBorder="1" applyAlignment="1">
      <alignment horizontal="right" vertical="center"/>
    </xf>
    <xf numFmtId="164" fontId="30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right" vertical="center" readingOrder="2"/>
    </xf>
    <xf numFmtId="164" fontId="3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30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center" vertical="center"/>
    </xf>
    <xf numFmtId="10" fontId="30" fillId="5" borderId="0" xfId="1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64" fontId="30" fillId="4" borderId="0" xfId="0" applyNumberFormat="1" applyFont="1" applyFill="1" applyAlignment="1">
      <alignment horizontal="center" vertical="center"/>
    </xf>
    <xf numFmtId="10" fontId="30" fillId="4" borderId="0" xfId="1" applyNumberFormat="1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10" fontId="23" fillId="2" borderId="1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31" fillId="0" borderId="3" xfId="0" applyFont="1" applyBorder="1"/>
    <xf numFmtId="3" fontId="23" fillId="2" borderId="14" xfId="0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center" vertical="center"/>
    </xf>
    <xf numFmtId="10" fontId="23" fillId="0" borderId="14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32" fillId="0" borderId="0" xfId="0" applyNumberFormat="1" applyFont="1" applyAlignment="1">
      <alignment horizontal="center" vertical="center" readingOrder="2"/>
    </xf>
    <xf numFmtId="165" fontId="32" fillId="0" borderId="0" xfId="0" applyNumberFormat="1" applyFont="1" applyAlignment="1">
      <alignment horizontal="center" vertical="center" readingOrder="2"/>
    </xf>
    <xf numFmtId="0" fontId="3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 readingOrder="2"/>
    </xf>
    <xf numFmtId="9" fontId="13" fillId="0" borderId="2" xfId="1" applyFont="1" applyBorder="1" applyAlignment="1">
      <alignment horizontal="center" vertical="center" readingOrder="2"/>
    </xf>
    <xf numFmtId="9" fontId="13" fillId="0" borderId="1" xfId="1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readingOrder="2"/>
    </xf>
    <xf numFmtId="0" fontId="24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28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readingOrder="2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3" xfId="0" applyFont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23" fillId="3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9">
    <dxf>
      <border outline="0">
        <bottom style="double">
          <color rgb="FF000000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right" vertical="center" textRotation="0" wrapText="0" indent="0" justifyLastLine="0" shrinkToFit="0" readingOrder="0"/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528833</xdr:colOff>
      <xdr:row>46</xdr:row>
      <xdr:rowOff>181708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C1E6BE-D71D-9F9B-0DB5-C49C4E51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495513" y="0"/>
          <a:ext cx="711573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380238</xdr:colOff>
      <xdr:row>49</xdr:row>
      <xdr:rowOff>88011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828076-C042-7A0C-6316-B32A96CA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4047662" y="0"/>
          <a:ext cx="7562088" cy="106893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1020799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04E59-D5A2-4E25-BE42-3059C7C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0750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8</xdr:col>
      <xdr:colOff>712404</xdr:colOff>
      <xdr:row>3</xdr:row>
      <xdr:rowOff>195902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28E2-7556-4426-B0F3-0EA2B634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265680" y="152400"/>
          <a:ext cx="1896020" cy="7864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774579</xdr:colOff>
      <xdr:row>0</xdr:row>
      <xdr:rowOff>8627</xdr:rowOff>
    </xdr:from>
    <xdr:to>
      <xdr:col>10</xdr:col>
      <xdr:colOff>1008936</xdr:colOff>
      <xdr:row>3</xdr:row>
      <xdr:rowOff>52129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068C6-E7A7-44DB-971C-83D17304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7518823" y="8627"/>
          <a:ext cx="1887753" cy="79831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1383102</xdr:colOff>
      <xdr:row>0</xdr:row>
      <xdr:rowOff>39717</xdr:rowOff>
    </xdr:from>
    <xdr:to>
      <xdr:col>5</xdr:col>
      <xdr:colOff>1506213</xdr:colOff>
      <xdr:row>3</xdr:row>
      <xdr:rowOff>83219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7CD9-06B5-4198-BF99-CE9E6EA9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705744" y="39717"/>
          <a:ext cx="1893324" cy="7983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525527</xdr:colOff>
      <xdr:row>0</xdr:row>
      <xdr:rowOff>28575</xdr:rowOff>
    </xdr:from>
    <xdr:to>
      <xdr:col>2</xdr:col>
      <xdr:colOff>1972220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F94C0-2EF6-4C6E-BD41-A52D5ECE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85180" y="28575"/>
          <a:ext cx="1446693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95250</xdr:rowOff>
    </xdr:from>
    <xdr:to>
      <xdr:col>12</xdr:col>
      <xdr:colOff>1068423</xdr:colOff>
      <xdr:row>3</xdr:row>
      <xdr:rowOff>138752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E406-7282-9310-6104-D130675F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360680" y="95250"/>
          <a:ext cx="1896020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489697</xdr:colOff>
      <xdr:row>0</xdr:row>
      <xdr:rowOff>101413</xdr:rowOff>
    </xdr:from>
    <xdr:to>
      <xdr:col>13</xdr:col>
      <xdr:colOff>427546</xdr:colOff>
      <xdr:row>3</xdr:row>
      <xdr:rowOff>99626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7AAB0-E7C1-445C-85D9-01D98E40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878911" y="101413"/>
          <a:ext cx="1894980" cy="8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278561</xdr:colOff>
      <xdr:row>0</xdr:row>
      <xdr:rowOff>62901</xdr:rowOff>
    </xdr:from>
    <xdr:to>
      <xdr:col>4</xdr:col>
      <xdr:colOff>1123237</xdr:colOff>
      <xdr:row>3</xdr:row>
      <xdr:rowOff>94542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C0C18-5EEB-477D-A2BB-8D943D34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710018" y="62901"/>
          <a:ext cx="1896020" cy="7864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19050</xdr:rowOff>
    </xdr:from>
    <xdr:to>
      <xdr:col>5</xdr:col>
      <xdr:colOff>972094</xdr:colOff>
      <xdr:row>3</xdr:row>
      <xdr:rowOff>5402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5A241-0A6D-41CD-BA84-F5DB1F6C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684655" y="19050"/>
          <a:ext cx="1896020" cy="786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876510</xdr:colOff>
      <xdr:row>0</xdr:row>
      <xdr:rowOff>53915</xdr:rowOff>
    </xdr:from>
    <xdr:to>
      <xdr:col>6</xdr:col>
      <xdr:colOff>925549</xdr:colOff>
      <xdr:row>3</xdr:row>
      <xdr:rowOff>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5138D-DB04-40A7-BD56-A6FE0544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848673" y="53915"/>
          <a:ext cx="1711421" cy="709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997429</xdr:colOff>
      <xdr:row>0</xdr:row>
      <xdr:rowOff>44930</xdr:rowOff>
    </xdr:from>
    <xdr:to>
      <xdr:col>9</xdr:col>
      <xdr:colOff>1033378</xdr:colOff>
      <xdr:row>3</xdr:row>
      <xdr:rowOff>76571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28F21-370D-4031-A025-9D781DDE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824287" y="44930"/>
          <a:ext cx="1896020" cy="786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123825</xdr:rowOff>
    </xdr:from>
    <xdr:to>
      <xdr:col>8</xdr:col>
      <xdr:colOff>1429295</xdr:colOff>
      <xdr:row>3</xdr:row>
      <xdr:rowOff>167327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C9A93-ECC3-4E00-B320-C0B57F3F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303780" y="123825"/>
          <a:ext cx="1896020" cy="7864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0</xdr:row>
      <xdr:rowOff>180975</xdr:rowOff>
    </xdr:from>
    <xdr:to>
      <xdr:col>8</xdr:col>
      <xdr:colOff>1601823</xdr:colOff>
      <xdr:row>3</xdr:row>
      <xdr:rowOff>224477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64C5-1858-4256-9D77-504BE73C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475230" y="180975"/>
          <a:ext cx="1896020" cy="7864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55" headerRowCount="0">
  <tableColumns count="13">
    <tableColumn id="1" xr3:uid="{00000000-0010-0000-0000-000001000000}" name="پتروشیمی نوری (نوری)"/>
    <tableColumn id="2" xr3:uid="{00000000-0010-0000-0000-000002000000}" name="405051"/>
    <tableColumn id="3" xr3:uid="{00000000-0010-0000-0000-000003000000}" name="15035407233.0000"/>
    <tableColumn id="4" xr3:uid="{00000000-0010-0000-0000-000004000000}" name="16748004561.0000"/>
    <tableColumn id="5" xr3:uid="{00000000-0010-0000-0000-000005000000}" name="0"/>
    <tableColumn id="6" xr3:uid="{00000000-0010-0000-0000-000006000000}" name="Column6"/>
    <tableColumn id="7" xr3:uid="{00000000-0010-0000-0000-000007000000}" name="205051"/>
    <tableColumn id="8" xr3:uid="{00000000-0010-0000-0000-000008000000}" name="9855161631.0000"/>
    <tableColumn id="9" xr3:uid="{00000000-0010-0000-0000-000009000000}" name="200000"/>
    <tableColumn id="10" xr3:uid="{00000000-0010-0000-0000-00000A000000}" name="51340.0000"/>
    <tableColumn id="11" xr3:uid="{00000000-0010-0000-0000-00000B000000}" name="7423957592.0000"/>
    <tableColumn id="12" xr3:uid="{00000000-0010-0000-0000-00000C000000}" name="10188628360.0000"/>
    <tableColumn id="13" xr3:uid="{00000000-0010-0000-0000-00000D000000}" name="1.74">
      <calculatedColumnFormula>Table1[[#This Row],[10188628360.0000]]/$O$9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3BFEF6-32A7-4BA3-979F-C4EBA6614E97}" name="Table146" displayName="Table146" ref="A9:J10" headerRowCount="0" tableBorderDxfId="0">
  <tableColumns count="10">
    <tableColumn id="1" xr3:uid="{A52AA46F-372F-498C-ABCD-4E9B82BB70D1}" name="اسناد خزانه-م1-س.قوا03-060615 (اخزا301)"/>
    <tableColumn id="2" xr3:uid="{32D5F7F2-4974-4DF0-B355-43F787C3F73F}" name="0"/>
    <tableColumn id="3" xr3:uid="{415C27D8-75D4-495D-9DDD-F423E33CE23A}" name="-967085062.0000"/>
    <tableColumn id="4" xr3:uid="{770168F3-B88E-4ED0-9C0B-1DA37F531B17}" name="903385103.0000"/>
    <tableColumn id="10" xr3:uid="{824DA113-D92E-4815-A9CE-7E44130BA4D3}" name="Column1"/>
    <tableColumn id="5" xr3:uid="{981924AB-D5AA-4AC8-B8C7-A92FF2863B20}" name="-63699959.0000"/>
    <tableColumn id="6" xr3:uid="{20A263D4-D5F9-4749-AECF-8E516C3E5363}" name="Column6"/>
    <tableColumn id="7" xr3:uid="{AEC0118B-5546-43DD-B65B-C26E978C9408}" name="Column7"/>
    <tableColumn id="8" xr3:uid="{DE77BBAF-06FD-4261-8FEF-12DED082B2B4}" name="Column8"/>
    <tableColumn id="9" xr3:uid="{2A5446BF-E046-48BC-AC50-684FC7DA8F9F}" name="Column9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F10" headerRowCount="0">
  <tableColumns count="6">
    <tableColumn id="1" xr3:uid="{00000000-0010-0000-0F00-000001000000}" name="پارسیان 40109769147601"/>
    <tableColumn id="2" xr3:uid="{00000000-0010-0000-0F00-000002000000}" name="40109769147601"/>
    <tableColumn id="3" xr3:uid="{00000000-0010-0000-0F00-000003000000}" name="320671233.0000"/>
    <tableColumn id="4" xr3:uid="{00000000-0010-0000-0F00-000004000000}" name="2.20"/>
    <tableColumn id="5" xr3:uid="{00000000-0010-0000-0F00-000005000000}" name="962177206.0000"/>
    <tableColumn id="6" xr3:uid="{00000000-0010-0000-0F00-000006000000}" name="6.6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>
  <tableColumns count="3">
    <tableColumn id="1" xr3:uid="{00000000-0010-0000-1000-000001000000}" name="سایر درآمدها"/>
    <tableColumn id="2" xr3:uid="{00000000-0010-0000-1000-000002000000}" name="26607697.0000"/>
    <tableColumn id="3" xr3:uid="{00000000-0010-0000-1000-000003000000}" name="180233177.000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12" headerRowCount="0" tableBorderDxfId="38">
  <tableColumns count="5">
    <tableColumn id="1" xr3:uid="{00000000-0010-0000-0700-000001000000}" name="درآمد حاصل از سرمایه­گذاری در سهام و حق تقدم سهام" dataDxfId="37"/>
    <tableColumn id="2" xr3:uid="{00000000-0010-0000-0700-000002000000}" name="1-2" dataDxfId="36"/>
    <tableColumn id="3" xr3:uid="{00000000-0010-0000-0700-000003000000}" name="156623473092.0000" dataDxfId="35"/>
    <tableColumn id="4" xr3:uid="{00000000-0010-0000-0700-000004000000}" name="97.48" dataDxfId="34" dataCellStyle="Percent"/>
    <tableColumn id="5" xr3:uid="{00000000-0010-0000-0700-000005000000}" name="26.68" dataDxfId="33" dataCellStyle="Percent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1" headerRowCount="0" dataDxfId="32">
  <tableColumns count="6">
    <tableColumn id="1" xr3:uid="{00000000-0010-0000-0600-000001000000}" name="پارسیان 40109885570600 " dataDxfId="31"/>
    <tableColumn id="6" xr3:uid="{00000000-0010-0000-0600-000006000000}" name="18500000000.0000" dataDxfId="30"/>
    <tableColumn id="7" xr3:uid="{00000000-0010-0000-0600-000007000000}" name="0.0000" dataDxfId="29"/>
    <tableColumn id="8" xr3:uid="{00000000-0010-0000-0600-000008000000}" name="6250000000.0000" dataDxfId="28"/>
    <tableColumn id="9" xr3:uid="{00000000-0010-0000-0600-000009000000}" name="12250000000.0000" dataDxfId="27"/>
    <tableColumn id="10" xr3:uid="{00000000-0010-0000-0600-00000A000000}" name="2.09" dataDxfId="26" dataCellStyle="Percent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tableBorderDxfId="25">
  <tableColumns count="7">
    <tableColumn id="1" xr3:uid="{00000000-0010-0000-0A00-000001000000}" name="پارسیان 40109769147601"/>
    <tableColumn id="2" xr3:uid="{00000000-0010-0000-0A00-000002000000}" name="320671233.0000"/>
    <tableColumn id="3" xr3:uid="{00000000-0010-0000-0A00-000003000000}" name="0.0000"/>
    <tableColumn id="4" xr3:uid="{00000000-0010-0000-0A00-000004000000}" name="Column4"/>
    <tableColumn id="5" xr3:uid="{00000000-0010-0000-0A00-000005000000}" name="962013699.0000"/>
    <tableColumn id="6" xr3:uid="{00000000-0010-0000-0A00-000006000000}" name="163507.0000"/>
    <tableColumn id="7" xr3:uid="{00000000-0010-0000-0A00-000007000000}" name="962177206.000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10" headerRowCount="0" tableBorderDxfId="24">
  <tableColumns count="10">
    <tableColumn id="1" xr3:uid="{00000000-0010-0000-0800-000001000000}" name="گروه مپنا (رمپنا)"/>
    <tableColumn id="2" xr3:uid="{00000000-0010-0000-0800-000002000000}" name="1404/07/20"/>
    <tableColumn id="3" xr3:uid="{00000000-0010-0000-0800-000003000000}" name="602800.0000"/>
    <tableColumn id="4" xr3:uid="{00000000-0010-0000-0800-000004000000}" name="620.0000"/>
    <tableColumn id="5" xr3:uid="{00000000-0010-0000-0800-000005000000}" name="0.0000"/>
    <tableColumn id="6" xr3:uid="{00000000-0010-0000-0800-000006000000}" name="7039493.0000"/>
    <tableColumn id="7" xr3:uid="{00000000-0010-0000-0800-000007000000}" name="Column7"/>
    <tableColumn id="8" xr3:uid="{00000000-0010-0000-0800-000008000000}" name="373736000.0000"/>
    <tableColumn id="9" xr3:uid="{00000000-0010-0000-0800-000009000000}" name="-12375364.0000"/>
    <tableColumn id="10" xr3:uid="{00000000-0010-0000-0800-00000A000000}" name="361360636.000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151" headerRowCount="0">
  <tableColumns count="9">
    <tableColumn id="1" xr3:uid="{00000000-0010-0000-0B00-000001000000}" name="آلومینای ایران (آلومینا)"/>
    <tableColumn id="2" xr3:uid="{00000000-0010-0000-0B00-000002000000}" name="16774"/>
    <tableColumn id="3" xr3:uid="{00000000-0010-0000-0B00-000003000000}" name="2241775012.0000"/>
    <tableColumn id="4" xr3:uid="{00000000-0010-0000-0B00-000004000000}" name="-1852333773.0000"/>
    <tableColumn id="5" xr3:uid="{00000000-0010-0000-0B00-000005000000}" name="389441239.0000">
      <calculatedColumnFormula>Table12[[#This Row],[2241775012.0000]]+Table12[[#This Row],[-1852333773.0000]]</calculatedColumnFormula>
    </tableColumn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>
      <calculatedColumnFormula>Table12[[#This Row],[Column7]]+Table12[[#This Row],[Column8]]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113" headerRowCount="0" dataDxfId="23">
  <tableColumns count="9">
    <tableColumn id="1" xr3:uid="{00000000-0010-0000-0C00-000001000000}" name="پتروشیمی نوری (نوری)" dataDxfId="22"/>
    <tableColumn id="2" xr3:uid="{00000000-0010-0000-0C00-000002000000}" name="200000" dataDxfId="21"/>
    <tableColumn id="3" xr3:uid="{00000000-0010-0000-0C00-000003000000}" name="10188628360.0000" dataDxfId="20"/>
    <tableColumn id="4" xr3:uid="{00000000-0010-0000-0C00-000004000000}" name="-9136554920.0000" dataDxfId="19"/>
    <tableColumn id="5" xr3:uid="{00000000-0010-0000-0C00-000005000000}" name="1052073440.0000" dataDxfId="18"/>
    <tableColumn id="6" xr3:uid="{00000000-0010-0000-0C00-000006000000}" name="Column6" dataDxfId="17"/>
    <tableColumn id="7" xr3:uid="{00000000-0010-0000-0C00-000007000000}" name="Column7" dataDxfId="16"/>
    <tableColumn id="8" xr3:uid="{00000000-0010-0000-0C00-000008000000}" name="-7423957592.0000" dataDxfId="15"/>
    <tableColumn id="9" xr3:uid="{00000000-0010-0000-0C00-000009000000}" name="2764670768.0000" dataDxfId="14">
      <calculatedColumnFormula>Table13[[#This Row],[-7423957592.0000]]+Table13[[#This Row],[Column7]]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68" headerRowCount="0" dataDxfId="13">
  <tableColumns count="11">
    <tableColumn id="1" xr3:uid="{00000000-0010-0000-0E00-000001000000}" name="پتروشیمی نوری (نوری)" dataDxfId="12"/>
    <tableColumn id="2" xr3:uid="{00000000-0010-0000-0E00-000002000000}" name="0" dataDxfId="11"/>
    <tableColumn id="3" xr3:uid="{00000000-0010-0000-0E00-000003000000}" name="1052073440.0000" dataDxfId="10"/>
    <tableColumn id="4" xr3:uid="{00000000-0010-0000-0E00-000004000000}" name="2243711990.0000" dataDxfId="9"/>
    <tableColumn id="5" xr3:uid="{00000000-0010-0000-0E00-000005000000}" name="3295785430.0000" dataDxfId="8">
      <calculatedColumnFormula>Table15[[#This Row],[0]]+Table15[[#This Row],[1052073440.0000]]+Table15[[#This Row],[2243711990.0000]]</calculatedColumnFormula>
    </tableColumn>
    <tableColumn id="6" xr3:uid="{00000000-0010-0000-0E00-000006000000}" name="3.51" dataDxfId="7" dataCellStyle="Percent">
      <calculatedColumnFormula>Table15[[#This Row],[3295785430.0000]]/درآمدها!$C$12</calculatedColumnFormula>
    </tableColumn>
    <tableColumn id="7" xr3:uid="{00000000-0010-0000-0E00-000007000000}" name="Column7" dataDxfId="6"/>
    <tableColumn id="8" xr3:uid="{00000000-0010-0000-0E00-000008000000}" name="2764670768.0000" dataDxfId="5"/>
    <tableColumn id="9" xr3:uid="{00000000-0010-0000-0E00-000009000000}" name="Column9" dataDxfId="4"/>
    <tableColumn id="10" xr3:uid="{00000000-0010-0000-0E00-00000A000000}" name="5008382758.0000" dataDxfId="3">
      <calculatedColumnFormula>Table15[[#This Row],[2764670768.0000]]+Table15[[#This Row],[Column9]]</calculatedColumnFormula>
    </tableColumn>
    <tableColumn id="11" xr3:uid="{00000000-0010-0000-0E00-00000B000000}" name="3.12" dataDxfId="2" dataCellStyle="Percent">
      <calculatedColumnFormula>Table15[[#This Row],[5008382758.0000]]/درآمدها!$C$12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9:I10" headerRowCount="0" tableBorderDxfId="1">
  <tableColumns count="9">
    <tableColumn id="1" xr3:uid="{00000000-0010-0000-0D00-000001000000}" name="اسناد خزانه-م1-س.قوا03-060615 (اخزا301)"/>
    <tableColumn id="2" xr3:uid="{00000000-0010-0000-0D00-000002000000}" name="0"/>
    <tableColumn id="3" xr3:uid="{00000000-0010-0000-0D00-000003000000}" name="-967085062.0000"/>
    <tableColumn id="4" xr3:uid="{00000000-0010-0000-0D00-000004000000}" name="903385103.0000"/>
    <tableColumn id="5" xr3:uid="{00000000-0010-0000-0D00-000005000000}" name="-63699959.0000"/>
    <tableColumn id="6" xr3:uid="{00000000-0010-0000-0D00-000006000000}" name="Column6"/>
    <tableColumn id="7" xr3:uid="{00000000-0010-0000-0D00-000007000000}" name="Column7"/>
    <tableColumn id="8" xr3:uid="{00000000-0010-0000-0D00-000008000000}" name="Column8"/>
    <tableColumn id="9" xr3:uid="{00000000-0010-0000-0D00-000009000000}" name="Column9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view="pageBreakPreview" zoomScaleNormal="100" zoomScaleSheetLayoutView="100" workbookViewId="0">
      <selection activeCell="N3" sqref="N3"/>
    </sheetView>
  </sheetViews>
  <sheetFormatPr defaultColWidth="9" defaultRowHeight="18" x14ac:dyDescent="0.45"/>
  <cols>
    <col min="1" max="1" width="8.7109375" style="1" customWidth="1"/>
    <col min="2" max="16384" width="9" style="1"/>
  </cols>
  <sheetData>
    <row r="3" spans="1:17" ht="27.75" x14ac:dyDescent="0.65">
      <c r="D3" s="132"/>
      <c r="E3" s="133"/>
      <c r="F3" s="133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28"/>
      <c r="B15" s="129"/>
      <c r="C15" s="129"/>
      <c r="D15" s="129"/>
      <c r="E15" s="129"/>
      <c r="F15" s="129"/>
      <c r="G15" s="129"/>
      <c r="H15" s="129"/>
      <c r="I15" s="129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29"/>
      <c r="B16" s="129"/>
      <c r="C16" s="129"/>
      <c r="D16" s="129"/>
      <c r="E16" s="129"/>
      <c r="F16" s="129"/>
      <c r="G16" s="129"/>
      <c r="H16" s="129"/>
      <c r="I16" s="129"/>
    </row>
    <row r="17" spans="1:9" ht="15" customHeight="1" x14ac:dyDescent="0.45">
      <c r="A17" s="130"/>
      <c r="B17" s="131"/>
      <c r="C17" s="131"/>
      <c r="D17" s="131"/>
      <c r="E17" s="131"/>
      <c r="F17" s="131"/>
      <c r="G17" s="131"/>
      <c r="H17" s="131"/>
      <c r="I17" s="131"/>
    </row>
    <row r="18" spans="1:9" ht="15" customHeight="1" x14ac:dyDescent="0.45">
      <c r="A18" s="131"/>
      <c r="B18" s="131"/>
      <c r="C18" s="131"/>
      <c r="D18" s="131"/>
      <c r="E18" s="131"/>
      <c r="F18" s="131"/>
      <c r="G18" s="131"/>
      <c r="H18" s="131"/>
      <c r="I18" s="131"/>
    </row>
    <row r="19" spans="1:9" ht="15" customHeight="1" x14ac:dyDescent="0.45">
      <c r="A19" s="131"/>
      <c r="B19" s="131"/>
      <c r="C19" s="131"/>
      <c r="D19" s="131"/>
      <c r="E19" s="131"/>
      <c r="F19" s="131"/>
      <c r="G19" s="131"/>
      <c r="H19" s="131"/>
      <c r="I19" s="131"/>
    </row>
    <row r="20" spans="1:9" ht="15" customHeight="1" x14ac:dyDescent="0.45">
      <c r="A20" s="130"/>
      <c r="B20" s="131"/>
      <c r="C20" s="131"/>
      <c r="D20" s="131"/>
      <c r="E20" s="131"/>
      <c r="F20" s="131"/>
      <c r="G20" s="131"/>
      <c r="H20" s="131"/>
      <c r="I20" s="131"/>
    </row>
    <row r="21" spans="1:9" ht="15" customHeight="1" x14ac:dyDescent="0.45">
      <c r="A21" s="131"/>
      <c r="B21" s="131"/>
      <c r="C21" s="131"/>
      <c r="D21" s="131"/>
      <c r="E21" s="131"/>
      <c r="F21" s="131"/>
      <c r="G21" s="131"/>
      <c r="H21" s="131"/>
      <c r="I21" s="131"/>
    </row>
    <row r="22" spans="1:9" ht="15" customHeight="1" x14ac:dyDescent="0.45">
      <c r="A22" s="131"/>
      <c r="B22" s="131"/>
      <c r="C22" s="131"/>
      <c r="D22" s="131"/>
      <c r="E22" s="131"/>
      <c r="F22" s="131"/>
      <c r="G22" s="131"/>
      <c r="H22" s="131"/>
      <c r="I22" s="131"/>
    </row>
    <row r="23" spans="1:9" ht="15" customHeight="1" x14ac:dyDescent="0.45">
      <c r="A23" s="131"/>
      <c r="B23" s="131"/>
      <c r="C23" s="131"/>
      <c r="D23" s="131"/>
      <c r="E23" s="131"/>
      <c r="F23" s="131"/>
      <c r="G23" s="131"/>
      <c r="H23" s="131"/>
      <c r="I23" s="131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126"/>
      <c r="G37" s="127"/>
      <c r="H37" s="127"/>
    </row>
    <row r="38" spans="6:8" x14ac:dyDescent="0.45">
      <c r="F38" s="127"/>
      <c r="G38" s="127"/>
      <c r="H38" s="127"/>
    </row>
    <row r="39" spans="6:8" x14ac:dyDescent="0.45">
      <c r="F39" s="127"/>
      <c r="G39" s="127"/>
      <c r="H39" s="127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scale="91" orientation="portrait" r:id="rId1"/>
  <headerFooter differentOddEven="1" differentFirst="1"/>
  <colBreaks count="1" manualBreakCount="1">
    <brk id="12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4"/>
  <sheetViews>
    <sheetView rightToLeft="1" view="pageBreakPreview" zoomScale="106" zoomScaleNormal="100" zoomScaleSheetLayoutView="106" workbookViewId="0">
      <pane ySplit="10" topLeftCell="A161" activePane="bottomLeft" state="frozen"/>
      <selection pane="bottomLeft" activeCell="E169" sqref="E169"/>
    </sheetView>
  </sheetViews>
  <sheetFormatPr defaultColWidth="9" defaultRowHeight="18" x14ac:dyDescent="0.45"/>
  <cols>
    <col min="1" max="1" width="38" style="9" bestFit="1" customWidth="1"/>
    <col min="2" max="2" width="13.85546875" style="9" bestFit="1" customWidth="1"/>
    <col min="3" max="3" width="17" style="9" bestFit="1" customWidth="1"/>
    <col min="4" max="4" width="16" style="9" bestFit="1" customWidth="1"/>
    <col min="5" max="5" width="16.5703125" style="9" bestFit="1" customWidth="1"/>
    <col min="6" max="6" width="17" style="9" bestFit="1" customWidth="1"/>
    <col min="7" max="7" width="13.85546875" style="9" bestFit="1" customWidth="1"/>
    <col min="8" max="8" width="16.28515625" style="9" bestFit="1" customWidth="1"/>
    <col min="9" max="9" width="16" style="9" bestFit="1" customWidth="1"/>
    <col min="10" max="10" width="16.140625" style="9" bestFit="1" customWidth="1"/>
    <col min="11" max="11" width="17" style="9" bestFit="1" customWidth="1"/>
    <col min="12" max="12" width="9" style="9" customWidth="1"/>
    <col min="13" max="16384" width="9" style="9"/>
  </cols>
  <sheetData>
    <row r="1" spans="1:11" ht="19.5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9.5" x14ac:dyDescent="0.45">
      <c r="A2" s="154" t="s">
        <v>77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9.5" x14ac:dyDescent="0.45">
      <c r="A3" s="154" t="s">
        <v>280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5" spans="1:11" ht="19.5" x14ac:dyDescent="0.45">
      <c r="A5" s="157" t="s">
        <v>130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</row>
    <row r="7" spans="1:11" ht="19.5" customHeight="1" x14ac:dyDescent="0.45">
      <c r="A7" s="85"/>
      <c r="B7" s="156" t="s">
        <v>279</v>
      </c>
      <c r="C7" s="156"/>
      <c r="D7" s="156"/>
      <c r="E7" s="156"/>
      <c r="F7" s="156"/>
      <c r="G7" s="156" t="s">
        <v>281</v>
      </c>
      <c r="H7" s="156"/>
      <c r="I7" s="156"/>
      <c r="J7" s="156"/>
      <c r="K7" s="156"/>
    </row>
    <row r="8" spans="1:11" ht="19.5" customHeight="1" x14ac:dyDescent="0.45">
      <c r="A8" s="154" t="s">
        <v>131</v>
      </c>
      <c r="B8" s="155" t="s">
        <v>91</v>
      </c>
      <c r="C8" s="155" t="s">
        <v>126</v>
      </c>
      <c r="D8" s="155" t="s">
        <v>127</v>
      </c>
      <c r="E8" s="155" t="s">
        <v>60</v>
      </c>
      <c r="F8" s="155"/>
      <c r="G8" s="155" t="s">
        <v>91</v>
      </c>
      <c r="H8" s="155" t="s">
        <v>126</v>
      </c>
      <c r="I8" s="155" t="s">
        <v>127</v>
      </c>
      <c r="J8" s="155" t="s">
        <v>60</v>
      </c>
      <c r="K8" s="155"/>
    </row>
    <row r="9" spans="1:11" ht="18.75" customHeight="1" x14ac:dyDescent="0.45">
      <c r="A9" s="154"/>
      <c r="B9" s="159"/>
      <c r="C9" s="159"/>
      <c r="D9" s="159"/>
      <c r="E9" s="156"/>
      <c r="F9" s="156"/>
      <c r="G9" s="159"/>
      <c r="H9" s="159"/>
      <c r="I9" s="159"/>
      <c r="J9" s="156"/>
      <c r="K9" s="156"/>
    </row>
    <row r="10" spans="1:11" ht="28.5" customHeight="1" thickBot="1" x14ac:dyDescent="0.5">
      <c r="A10" s="158"/>
      <c r="B10" s="156" t="s">
        <v>128</v>
      </c>
      <c r="C10" s="156" t="s">
        <v>129</v>
      </c>
      <c r="D10" s="156" t="s">
        <v>129</v>
      </c>
      <c r="E10" s="87" t="s">
        <v>67</v>
      </c>
      <c r="F10" s="87" t="s">
        <v>132</v>
      </c>
      <c r="G10" s="156" t="s">
        <v>128</v>
      </c>
      <c r="H10" s="156" t="s">
        <v>129</v>
      </c>
      <c r="I10" s="156" t="s">
        <v>129</v>
      </c>
      <c r="J10" s="87" t="s">
        <v>67</v>
      </c>
      <c r="K10" s="87" t="s">
        <v>132</v>
      </c>
    </row>
    <row r="11" spans="1:11" ht="23.1" customHeight="1" x14ac:dyDescent="0.45">
      <c r="A11" s="88" t="s">
        <v>16</v>
      </c>
      <c r="B11" s="89">
        <v>0</v>
      </c>
      <c r="C11" s="89">
        <v>-231010784</v>
      </c>
      <c r="D11" s="89">
        <v>143194901</v>
      </c>
      <c r="E11" s="89">
        <f>Table15[[#This Row],[0]]+Table15[[#This Row],[1052073440.0000]]+Table15[[#This Row],[2243711990.0000]]</f>
        <v>-87815883</v>
      </c>
      <c r="F11" s="90">
        <f>Table15[[#This Row],[3295785430.0000]]/درآمدها!$C$12</f>
        <v>-2.7318481633159242E-2</v>
      </c>
      <c r="G11" s="89">
        <v>0</v>
      </c>
      <c r="H11" s="89">
        <v>0</v>
      </c>
      <c r="I11" s="89">
        <v>6776111870</v>
      </c>
      <c r="J11" s="89">
        <f>Table15[[#This Row],[2764670768.0000]]+Table15[[#This Row],[Column9]]</f>
        <v>6776111870</v>
      </c>
      <c r="K11" s="90">
        <f>Table15[[#This Row],[5008382758.0000]]/درآمدها!$C$12</f>
        <v>2.1079681868578071</v>
      </c>
    </row>
    <row r="12" spans="1:11" ht="23.1" customHeight="1" x14ac:dyDescent="0.45">
      <c r="A12" s="88" t="s">
        <v>17</v>
      </c>
      <c r="B12" s="89">
        <v>0</v>
      </c>
      <c r="C12" s="89">
        <v>-1575975044</v>
      </c>
      <c r="D12" s="89">
        <v>223890190</v>
      </c>
      <c r="E12" s="89">
        <f>Table15[[#This Row],[0]]+Table15[[#This Row],[1052073440.0000]]+Table15[[#This Row],[2243711990.0000]]</f>
        <v>-1352084854</v>
      </c>
      <c r="F12" s="90">
        <f>Table15[[#This Row],[3295785430.0000]]/درآمدها!$C$12</f>
        <v>-0.42061759204165605</v>
      </c>
      <c r="G12" s="89">
        <v>0</v>
      </c>
      <c r="H12" s="89">
        <v>0</v>
      </c>
      <c r="I12" s="89">
        <v>863231235</v>
      </c>
      <c r="J12" s="89">
        <f>Table15[[#This Row],[2764670768.0000]]+Table15[[#This Row],[Column9]]</f>
        <v>863231235</v>
      </c>
      <c r="K12" s="90">
        <f>Table15[[#This Row],[5008382758.0000]]/درآمدها!$C$12</f>
        <v>0.26854101824059401</v>
      </c>
    </row>
    <row r="13" spans="1:11" ht="23.1" customHeight="1" x14ac:dyDescent="0.45">
      <c r="A13" s="88" t="s">
        <v>18</v>
      </c>
      <c r="B13" s="89">
        <v>0</v>
      </c>
      <c r="C13" s="89">
        <v>-523041294</v>
      </c>
      <c r="D13" s="89">
        <v>381824229</v>
      </c>
      <c r="E13" s="89">
        <f>Table15[[#This Row],[0]]+Table15[[#This Row],[1052073440.0000]]+Table15[[#This Row],[2243711990.0000]]</f>
        <v>-141217065</v>
      </c>
      <c r="F13" s="90">
        <f>Table15[[#This Row],[3295785430.0000]]/درآمدها!$C$12</f>
        <v>-4.393095718790592E-2</v>
      </c>
      <c r="G13" s="89">
        <v>0</v>
      </c>
      <c r="H13" s="89">
        <v>0</v>
      </c>
      <c r="I13" s="89">
        <v>1049239876</v>
      </c>
      <c r="J13" s="89">
        <f>Table15[[#This Row],[2764670768.0000]]+Table15[[#This Row],[Column9]]</f>
        <v>1049239876</v>
      </c>
      <c r="K13" s="90">
        <f>Table15[[#This Row],[5008382758.0000]]/درآمدها!$C$12</f>
        <v>0.32640610447752694</v>
      </c>
    </row>
    <row r="14" spans="1:11" ht="23.1" customHeight="1" x14ac:dyDescent="0.45">
      <c r="A14" s="88" t="s">
        <v>116</v>
      </c>
      <c r="B14" s="89">
        <v>0</v>
      </c>
      <c r="C14" s="89">
        <v>-1687432880</v>
      </c>
      <c r="D14" s="89">
        <v>-781677557</v>
      </c>
      <c r="E14" s="89">
        <f>Table15[[#This Row],[0]]+Table15[[#This Row],[1052073440.0000]]+Table15[[#This Row],[2243711990.0000]]</f>
        <v>-2469110437</v>
      </c>
      <c r="F14" s="90">
        <f>Table15[[#This Row],[3295785430.0000]]/درآمدها!$C$12</f>
        <v>-0.7681110275168137</v>
      </c>
      <c r="G14" s="89">
        <v>0</v>
      </c>
      <c r="H14" s="89">
        <v>-1790070410</v>
      </c>
      <c r="I14" s="89">
        <v>784356057</v>
      </c>
      <c r="J14" s="89">
        <f>Table15[[#This Row],[2764670768.0000]]+Table15[[#This Row],[Column9]]</f>
        <v>-1005714353</v>
      </c>
      <c r="K14" s="90">
        <f>Table15[[#This Row],[5008382758.0000]]/درآمدها!$C$12</f>
        <v>-0.31286582952921094</v>
      </c>
    </row>
    <row r="15" spans="1:11" ht="23.1" customHeight="1" x14ac:dyDescent="0.45">
      <c r="A15" s="88" t="s">
        <v>19</v>
      </c>
      <c r="B15" s="89">
        <v>0</v>
      </c>
      <c r="C15" s="89">
        <v>0</v>
      </c>
      <c r="D15" s="89">
        <v>0</v>
      </c>
      <c r="E15" s="89">
        <f>Table15[[#This Row],[0]]+Table15[[#This Row],[1052073440.0000]]+Table15[[#This Row],[2243711990.0000]]</f>
        <v>0</v>
      </c>
      <c r="F15" s="90">
        <f>Table15[[#This Row],[3295785430.0000]]/درآمدها!$C$12</f>
        <v>0</v>
      </c>
      <c r="G15" s="89">
        <v>0</v>
      </c>
      <c r="H15" s="89">
        <v>0</v>
      </c>
      <c r="I15" s="89">
        <v>6666971887</v>
      </c>
      <c r="J15" s="89">
        <f>Table15[[#This Row],[2764670768.0000]]+Table15[[#This Row],[Column9]]</f>
        <v>6666971887</v>
      </c>
      <c r="K15" s="90">
        <f>Table15[[#This Row],[5008382758.0000]]/درآمدها!$C$12</f>
        <v>2.0740160301502466</v>
      </c>
    </row>
    <row r="16" spans="1:11" ht="23.1" customHeight="1" x14ac:dyDescent="0.45">
      <c r="A16" s="88" t="s">
        <v>143</v>
      </c>
      <c r="B16" s="89">
        <v>0</v>
      </c>
      <c r="C16" s="89">
        <v>-7247561955</v>
      </c>
      <c r="D16" s="89">
        <v>-503865581</v>
      </c>
      <c r="E16" s="89">
        <f>Table15[[#This Row],[0]]+Table15[[#This Row],[1052073440.0000]]+Table15[[#This Row],[2243711990.0000]]</f>
        <v>-7751427536</v>
      </c>
      <c r="F16" s="90">
        <f>Table15[[#This Row],[3295785430.0000]]/درآمدها!$C$12</f>
        <v>-2.4113773447222617</v>
      </c>
      <c r="G16" s="89">
        <v>0</v>
      </c>
      <c r="H16" s="89">
        <v>-8742778350</v>
      </c>
      <c r="I16" s="89">
        <v>-503865581</v>
      </c>
      <c r="J16" s="89">
        <f>Table15[[#This Row],[2764670768.0000]]+Table15[[#This Row],[Column9]]</f>
        <v>-9246643931</v>
      </c>
      <c r="K16" s="90">
        <f>Table15[[#This Row],[5008382758.0000]]/درآمدها!$C$12</f>
        <v>-2.8765214647717756</v>
      </c>
    </row>
    <row r="17" spans="1:11" ht="23.1" customHeight="1" x14ac:dyDescent="0.45">
      <c r="A17" s="88" t="s">
        <v>20</v>
      </c>
      <c r="B17" s="89">
        <v>0</v>
      </c>
      <c r="C17" s="89">
        <v>-8077710155</v>
      </c>
      <c r="D17" s="89">
        <v>3025959361</v>
      </c>
      <c r="E17" s="89">
        <f>Table15[[#This Row],[0]]+Table15[[#This Row],[1052073440.0000]]+Table15[[#This Row],[2243711990.0000]]</f>
        <v>-5051750794</v>
      </c>
      <c r="F17" s="90">
        <f>Table15[[#This Row],[3295785430.0000]]/درآمدها!$C$12</f>
        <v>-1.571539869173628</v>
      </c>
      <c r="G17" s="89">
        <v>0</v>
      </c>
      <c r="H17" s="89">
        <v>315965570</v>
      </c>
      <c r="I17" s="89">
        <v>9678136118</v>
      </c>
      <c r="J17" s="89">
        <f>Table15[[#This Row],[2764670768.0000]]+Table15[[#This Row],[Column9]]</f>
        <v>9994101688</v>
      </c>
      <c r="K17" s="90">
        <f>Table15[[#This Row],[5008382758.0000]]/درآمدها!$C$12</f>
        <v>3.1090467245379036</v>
      </c>
    </row>
    <row r="18" spans="1:11" ht="23.1" customHeight="1" x14ac:dyDescent="0.45">
      <c r="A18" s="88" t="s">
        <v>21</v>
      </c>
      <c r="B18" s="89">
        <v>0</v>
      </c>
      <c r="C18" s="89">
        <v>0</v>
      </c>
      <c r="D18" s="89">
        <v>0</v>
      </c>
      <c r="E18" s="89">
        <f>Table15[[#This Row],[0]]+Table15[[#This Row],[1052073440.0000]]+Table15[[#This Row],[2243711990.0000]]</f>
        <v>0</v>
      </c>
      <c r="F18" s="90">
        <f>Table15[[#This Row],[3295785430.0000]]/درآمدها!$C$12</f>
        <v>0</v>
      </c>
      <c r="G18" s="89">
        <v>0</v>
      </c>
      <c r="H18" s="89">
        <v>0</v>
      </c>
      <c r="I18" s="89">
        <v>51808480</v>
      </c>
      <c r="J18" s="89">
        <f>Table15[[#This Row],[2764670768.0000]]+Table15[[#This Row],[Column9]]</f>
        <v>51808480</v>
      </c>
      <c r="K18" s="90">
        <f>Table15[[#This Row],[5008382758.0000]]/درآمدها!$C$12</f>
        <v>1.6117004817020379E-2</v>
      </c>
    </row>
    <row r="19" spans="1:11" ht="23.1" customHeight="1" x14ac:dyDescent="0.45">
      <c r="A19" s="88" t="s">
        <v>22</v>
      </c>
      <c r="B19" s="89">
        <v>0</v>
      </c>
      <c r="C19" s="89">
        <v>-680638320</v>
      </c>
      <c r="D19" s="89">
        <v>248012087</v>
      </c>
      <c r="E19" s="89">
        <f>Table15[[#This Row],[0]]+Table15[[#This Row],[1052073440.0000]]+Table15[[#This Row],[2243711990.0000]]</f>
        <v>-432626233</v>
      </c>
      <c r="F19" s="90">
        <f>Table15[[#This Row],[3295785430.0000]]/درآمدها!$C$12</f>
        <v>-0.13458489963863793</v>
      </c>
      <c r="G19" s="89">
        <v>0</v>
      </c>
      <c r="H19" s="89">
        <v>1015848880</v>
      </c>
      <c r="I19" s="89">
        <v>248012087</v>
      </c>
      <c r="J19" s="89">
        <f>Table15[[#This Row],[2764670768.0000]]+Table15[[#This Row],[Column9]]</f>
        <v>1263860967</v>
      </c>
      <c r="K19" s="90">
        <f>Table15[[#This Row],[5008382758.0000]]/درآمدها!$C$12</f>
        <v>0.39317218519406544</v>
      </c>
    </row>
    <row r="20" spans="1:11" ht="23.1" customHeight="1" x14ac:dyDescent="0.45">
      <c r="A20" s="88" t="s">
        <v>23</v>
      </c>
      <c r="B20" s="89">
        <v>0</v>
      </c>
      <c r="C20" s="89">
        <v>0</v>
      </c>
      <c r="D20" s="89">
        <v>0</v>
      </c>
      <c r="E20" s="89">
        <f>Table15[[#This Row],[0]]+Table15[[#This Row],[1052073440.0000]]+Table15[[#This Row],[2243711990.0000]]</f>
        <v>0</v>
      </c>
      <c r="F20" s="90">
        <f>Table15[[#This Row],[3295785430.0000]]/درآمدها!$C$12</f>
        <v>0</v>
      </c>
      <c r="G20" s="89">
        <v>0</v>
      </c>
      <c r="H20" s="89">
        <v>0</v>
      </c>
      <c r="I20" s="89">
        <v>6055039385</v>
      </c>
      <c r="J20" s="89">
        <f>Table15[[#This Row],[2764670768.0000]]+Table15[[#This Row],[Column9]]</f>
        <v>6055039385</v>
      </c>
      <c r="K20" s="90">
        <f>Table15[[#This Row],[5008382758.0000]]/درآمدها!$C$12</f>
        <v>1.8836510728609122</v>
      </c>
    </row>
    <row r="21" spans="1:11" ht="23.1" customHeight="1" x14ac:dyDescent="0.45">
      <c r="A21" s="88" t="s">
        <v>226</v>
      </c>
      <c r="B21" s="89">
        <v>0</v>
      </c>
      <c r="C21" s="89">
        <v>257603737</v>
      </c>
      <c r="D21" s="89">
        <v>0</v>
      </c>
      <c r="E21" s="89">
        <f>Table15[[#This Row],[0]]+Table15[[#This Row],[1052073440.0000]]+Table15[[#This Row],[2243711990.0000]]</f>
        <v>257603737</v>
      </c>
      <c r="F21" s="90">
        <f>Table15[[#This Row],[3295785430.0000]]/درآمدها!$C$12</f>
        <v>8.0137473056755393E-2</v>
      </c>
      <c r="G21" s="89">
        <v>0</v>
      </c>
      <c r="H21" s="89">
        <v>257603737</v>
      </c>
      <c r="I21" s="89">
        <v>0</v>
      </c>
      <c r="J21" s="89">
        <f>Table15[[#This Row],[2764670768.0000]]+Table15[[#This Row],[Column9]]</f>
        <v>257603737</v>
      </c>
      <c r="K21" s="90">
        <f>Table15[[#This Row],[5008382758.0000]]/درآمدها!$C$12</f>
        <v>8.0137473056755393E-2</v>
      </c>
    </row>
    <row r="22" spans="1:11" ht="23.1" customHeight="1" x14ac:dyDescent="0.45">
      <c r="A22" s="88" t="s">
        <v>112</v>
      </c>
      <c r="B22" s="89">
        <v>0</v>
      </c>
      <c r="C22" s="89">
        <v>0</v>
      </c>
      <c r="D22" s="89">
        <v>0</v>
      </c>
      <c r="E22" s="89">
        <f>Table15[[#This Row],[0]]+Table15[[#This Row],[1052073440.0000]]+Table15[[#This Row],[2243711990.0000]]</f>
        <v>0</v>
      </c>
      <c r="F22" s="90">
        <f>Table15[[#This Row],[3295785430.0000]]/درآمدها!$C$12</f>
        <v>0</v>
      </c>
      <c r="G22" s="89">
        <v>0</v>
      </c>
      <c r="H22" s="89">
        <v>0</v>
      </c>
      <c r="I22" s="89">
        <v>2088024530</v>
      </c>
      <c r="J22" s="89">
        <f>Table15[[#This Row],[2764670768.0000]]+Table15[[#This Row],[Column9]]</f>
        <v>2088024530</v>
      </c>
      <c r="K22" s="90">
        <f>Table15[[#This Row],[5008382758.0000]]/درآمدها!$C$12</f>
        <v>0.64955971316021455</v>
      </c>
    </row>
    <row r="23" spans="1:11" ht="23.1" customHeight="1" x14ac:dyDescent="0.45">
      <c r="A23" s="88" t="s">
        <v>121</v>
      </c>
      <c r="B23" s="89">
        <v>0</v>
      </c>
      <c r="C23" s="89">
        <v>-5675784400</v>
      </c>
      <c r="D23" s="89">
        <v>-50403</v>
      </c>
      <c r="E23" s="89">
        <f>Table15[[#This Row],[0]]+Table15[[#This Row],[1052073440.0000]]+Table15[[#This Row],[2243711990.0000]]</f>
        <v>-5675834803</v>
      </c>
      <c r="F23" s="90">
        <f>Table15[[#This Row],[3295785430.0000]]/درآمدها!$C$12</f>
        <v>-1.7656850164406082</v>
      </c>
      <c r="G23" s="89">
        <v>0</v>
      </c>
      <c r="H23" s="89">
        <v>-7640102468</v>
      </c>
      <c r="I23" s="89">
        <v>1316110361</v>
      </c>
      <c r="J23" s="89">
        <f>Table15[[#This Row],[2764670768.0000]]+Table15[[#This Row],[Column9]]</f>
        <v>-6323992107</v>
      </c>
      <c r="K23" s="90">
        <f>Table15[[#This Row],[5008382758.0000]]/درآمدها!$C$12</f>
        <v>-1.9673190808014027</v>
      </c>
    </row>
    <row r="24" spans="1:11" ht="23.1" customHeight="1" x14ac:dyDescent="0.45">
      <c r="A24" s="88" t="s">
        <v>24</v>
      </c>
      <c r="B24" s="89">
        <v>0</v>
      </c>
      <c r="C24" s="89">
        <v>-4240788061</v>
      </c>
      <c r="D24" s="89">
        <v>1362109737</v>
      </c>
      <c r="E24" s="89">
        <f>Table15[[#This Row],[0]]+Table15[[#This Row],[1052073440.0000]]+Table15[[#This Row],[2243711990.0000]]</f>
        <v>-2878678324</v>
      </c>
      <c r="F24" s="90">
        <f>Table15[[#This Row],[3295785430.0000]]/درآمدها!$C$12</f>
        <v>-0.89552274868052784</v>
      </c>
      <c r="G24" s="89">
        <v>0</v>
      </c>
      <c r="H24" s="89">
        <v>-578381959</v>
      </c>
      <c r="I24" s="89">
        <v>3792462282</v>
      </c>
      <c r="J24" s="89">
        <f>Table15[[#This Row],[2764670768.0000]]+Table15[[#This Row],[Column9]]</f>
        <v>3214080323</v>
      </c>
      <c r="K24" s="90">
        <f>Table15[[#This Row],[5008382758.0000]]/درآمدها!$C$12</f>
        <v>0.99986234006636399</v>
      </c>
    </row>
    <row r="25" spans="1:11" ht="23.1" customHeight="1" x14ac:dyDescent="0.45">
      <c r="A25" s="88" t="s">
        <v>25</v>
      </c>
      <c r="B25" s="89">
        <v>0</v>
      </c>
      <c r="C25" s="89">
        <v>-5225974931</v>
      </c>
      <c r="D25" s="89">
        <v>3774494681</v>
      </c>
      <c r="E25" s="89">
        <f>Table15[[#This Row],[0]]+Table15[[#This Row],[1052073440.0000]]+Table15[[#This Row],[2243711990.0000]]</f>
        <v>-1451480250</v>
      </c>
      <c r="F25" s="90">
        <f>Table15[[#This Row],[3295785430.0000]]/درآمدها!$C$12</f>
        <v>-0.45153832309035014</v>
      </c>
      <c r="G25" s="89">
        <v>0</v>
      </c>
      <c r="H25" s="89">
        <v>0</v>
      </c>
      <c r="I25" s="89">
        <v>5533931095</v>
      </c>
      <c r="J25" s="89">
        <f>Table15[[#This Row],[2764670768.0000]]+Table15[[#This Row],[Column9]]</f>
        <v>5533931095</v>
      </c>
      <c r="K25" s="90">
        <f>Table15[[#This Row],[5008382758.0000]]/درآمدها!$C$12</f>
        <v>1.7215404527439111</v>
      </c>
    </row>
    <row r="26" spans="1:11" ht="23.1" customHeight="1" x14ac:dyDescent="0.45">
      <c r="A26" s="88" t="s">
        <v>227</v>
      </c>
      <c r="B26" s="89">
        <v>0</v>
      </c>
      <c r="C26" s="89">
        <v>-2998667369</v>
      </c>
      <c r="D26" s="89">
        <v>0</v>
      </c>
      <c r="E26" s="89">
        <f>Table15[[#This Row],[0]]+Table15[[#This Row],[1052073440.0000]]+Table15[[#This Row],[2243711990.0000]]</f>
        <v>-2998667369</v>
      </c>
      <c r="F26" s="90">
        <f>Table15[[#This Row],[3295785430.0000]]/درآمدها!$C$12</f>
        <v>-0.93284992014463319</v>
      </c>
      <c r="G26" s="89">
        <v>0</v>
      </c>
      <c r="H26" s="89">
        <v>-2998667369</v>
      </c>
      <c r="I26" s="89">
        <v>0</v>
      </c>
      <c r="J26" s="89">
        <f>Table15[[#This Row],[2764670768.0000]]+Table15[[#This Row],[Column9]]</f>
        <v>-2998667369</v>
      </c>
      <c r="K26" s="90">
        <f>Table15[[#This Row],[5008382758.0000]]/درآمدها!$C$12</f>
        <v>-0.93284992014463319</v>
      </c>
    </row>
    <row r="27" spans="1:11" ht="23.1" customHeight="1" x14ac:dyDescent="0.45">
      <c r="A27" s="88" t="s">
        <v>26</v>
      </c>
      <c r="B27" s="89">
        <v>0</v>
      </c>
      <c r="C27" s="89">
        <v>-3643255285</v>
      </c>
      <c r="D27" s="89">
        <v>0</v>
      </c>
      <c r="E27" s="89">
        <f>Table15[[#This Row],[0]]+Table15[[#This Row],[1052073440.0000]]+Table15[[#This Row],[2243711990.0000]]</f>
        <v>-3643255285</v>
      </c>
      <c r="F27" s="90">
        <f>Table15[[#This Row],[3295785430.0000]]/درآمدها!$C$12</f>
        <v>-1.1333735901531941</v>
      </c>
      <c r="G27" s="89">
        <v>0</v>
      </c>
      <c r="H27" s="89">
        <v>-3643255285</v>
      </c>
      <c r="I27" s="89">
        <v>1519606426</v>
      </c>
      <c r="J27" s="89">
        <f>Table15[[#This Row],[2764670768.0000]]+Table15[[#This Row],[Column9]]</f>
        <v>-2123648859</v>
      </c>
      <c r="K27" s="90">
        <f>Table15[[#This Row],[5008382758.0000]]/درآمدها!$C$12</f>
        <v>-0.66064202018979967</v>
      </c>
    </row>
    <row r="28" spans="1:11" ht="23.1" customHeight="1" x14ac:dyDescent="0.45">
      <c r="A28" s="88" t="s">
        <v>27</v>
      </c>
      <c r="B28" s="89">
        <v>0</v>
      </c>
      <c r="C28" s="89">
        <v>0</v>
      </c>
      <c r="D28" s="89">
        <v>0</v>
      </c>
      <c r="E28" s="89">
        <f>Table15[[#This Row],[0]]+Table15[[#This Row],[1052073440.0000]]+Table15[[#This Row],[2243711990.0000]]</f>
        <v>0</v>
      </c>
      <c r="F28" s="90">
        <f>Table15[[#This Row],[3295785430.0000]]/درآمدها!$C$12</f>
        <v>0</v>
      </c>
      <c r="G28" s="89">
        <v>0</v>
      </c>
      <c r="H28" s="89">
        <v>0</v>
      </c>
      <c r="I28" s="89">
        <v>48863160</v>
      </c>
      <c r="J28" s="89">
        <f>Table15[[#This Row],[2764670768.0000]]+Table15[[#This Row],[Column9]]</f>
        <v>48863160</v>
      </c>
      <c r="K28" s="90">
        <f>Table15[[#This Row],[5008382758.0000]]/درآمدها!$C$12</f>
        <v>1.5200750631843233E-2</v>
      </c>
    </row>
    <row r="29" spans="1:11" ht="23.1" customHeight="1" x14ac:dyDescent="0.45">
      <c r="A29" s="88" t="s">
        <v>144</v>
      </c>
      <c r="B29" s="89">
        <v>0</v>
      </c>
      <c r="C29" s="89">
        <v>-5619026556</v>
      </c>
      <c r="D29" s="89">
        <v>0</v>
      </c>
      <c r="E29" s="89">
        <f>Table15[[#This Row],[0]]+Table15[[#This Row],[1052073440.0000]]+Table15[[#This Row],[2243711990.0000]]</f>
        <v>-5619026556</v>
      </c>
      <c r="F29" s="90">
        <f>Table15[[#This Row],[3295785430.0000]]/درآمدها!$C$12</f>
        <v>-1.7480126432973411</v>
      </c>
      <c r="G29" s="89">
        <v>0</v>
      </c>
      <c r="H29" s="89">
        <v>-7799900243</v>
      </c>
      <c r="I29" s="89">
        <v>0</v>
      </c>
      <c r="J29" s="89">
        <f>Table15[[#This Row],[2764670768.0000]]+Table15[[#This Row],[Column9]]</f>
        <v>-7799900243</v>
      </c>
      <c r="K29" s="90">
        <f>Table15[[#This Row],[5008382758.0000]]/درآمدها!$C$12</f>
        <v>-2.4264566300480044</v>
      </c>
    </row>
    <row r="30" spans="1:11" ht="23.1" customHeight="1" x14ac:dyDescent="0.45">
      <c r="A30" s="88" t="s">
        <v>145</v>
      </c>
      <c r="B30" s="89">
        <v>0</v>
      </c>
      <c r="C30" s="89">
        <v>-3334674712</v>
      </c>
      <c r="D30" s="89">
        <v>0</v>
      </c>
      <c r="E30" s="89">
        <f>Table15[[#This Row],[0]]+Table15[[#This Row],[1052073440.0000]]+Table15[[#This Row],[2243711990.0000]]</f>
        <v>-3334674712</v>
      </c>
      <c r="F30" s="90">
        <f>Table15[[#This Row],[3295785430.0000]]/درآمدها!$C$12</f>
        <v>-1.0373778268827814</v>
      </c>
      <c r="G30" s="89">
        <v>0</v>
      </c>
      <c r="H30" s="89">
        <v>-3722020207</v>
      </c>
      <c r="I30" s="89">
        <v>0</v>
      </c>
      <c r="J30" s="89">
        <f>Table15[[#This Row],[2764670768.0000]]+Table15[[#This Row],[Column9]]</f>
        <v>-3722020207</v>
      </c>
      <c r="K30" s="90">
        <f>Table15[[#This Row],[5008382758.0000]]/درآمدها!$C$12</f>
        <v>-1.1578764249649129</v>
      </c>
    </row>
    <row r="31" spans="1:11" ht="23.1" customHeight="1" x14ac:dyDescent="0.45">
      <c r="A31" s="88" t="s">
        <v>28</v>
      </c>
      <c r="B31" s="89">
        <v>0</v>
      </c>
      <c r="C31" s="89">
        <v>-4497712870</v>
      </c>
      <c r="D31" s="89">
        <v>-3041117506</v>
      </c>
      <c r="E31" s="89">
        <f>Table15[[#This Row],[0]]+Table15[[#This Row],[1052073440.0000]]+Table15[[#This Row],[2243711990.0000]]</f>
        <v>-7538830376</v>
      </c>
      <c r="F31" s="90">
        <f>Table15[[#This Row],[3295785430.0000]]/درآمدها!$C$12</f>
        <v>-2.3452408849804427</v>
      </c>
      <c r="G31" s="89">
        <v>0</v>
      </c>
      <c r="H31" s="89">
        <v>-5431208072</v>
      </c>
      <c r="I31" s="89">
        <v>498900801</v>
      </c>
      <c r="J31" s="89">
        <f>Table15[[#This Row],[2764670768.0000]]+Table15[[#This Row],[Column9]]</f>
        <v>-4932307271</v>
      </c>
      <c r="K31" s="90">
        <f>Table15[[#This Row],[5008382758.0000]]/درآمدها!$C$12</f>
        <v>-1.5343824031458102</v>
      </c>
    </row>
    <row r="32" spans="1:11" ht="23.1" customHeight="1" x14ac:dyDescent="0.45">
      <c r="A32" s="88" t="s">
        <v>29</v>
      </c>
      <c r="B32" s="89">
        <v>5050486</v>
      </c>
      <c r="C32" s="89">
        <v>0</v>
      </c>
      <c r="D32" s="89">
        <v>0</v>
      </c>
      <c r="E32" s="89">
        <f>Table15[[#This Row],[0]]+Table15[[#This Row],[1052073440.0000]]+Table15[[#This Row],[2243711990.0000]]</f>
        <v>5050486</v>
      </c>
      <c r="F32" s="90">
        <f>Table15[[#This Row],[3295785430.0000]]/درآمدها!$C$12</f>
        <v>1.571146406732913E-3</v>
      </c>
      <c r="G32" s="89">
        <v>0</v>
      </c>
      <c r="H32" s="89">
        <v>0</v>
      </c>
      <c r="I32" s="89">
        <v>1469633300</v>
      </c>
      <c r="J32" s="89">
        <f>Table15[[#This Row],[2764670768.0000]]+Table15[[#This Row],[Column9]]</f>
        <v>1469633300</v>
      </c>
      <c r="K32" s="90">
        <f>Table15[[#This Row],[5008382758.0000]]/درآمدها!$C$12</f>
        <v>0.45718552204877572</v>
      </c>
    </row>
    <row r="33" spans="1:11" ht="23.1" customHeight="1" x14ac:dyDescent="0.45">
      <c r="A33" s="88" t="s">
        <v>30</v>
      </c>
      <c r="B33" s="89">
        <v>0</v>
      </c>
      <c r="C33" s="89">
        <v>-174813766</v>
      </c>
      <c r="D33" s="89">
        <v>-40508800</v>
      </c>
      <c r="E33" s="89">
        <f>Table15[[#This Row],[0]]+Table15[[#This Row],[1052073440.0000]]+Table15[[#This Row],[2243711990.0000]]</f>
        <v>-215322566</v>
      </c>
      <c r="F33" s="90">
        <f>Table15[[#This Row],[3295785430.0000]]/درآمدها!$C$12</f>
        <v>-6.6984301284947728E-2</v>
      </c>
      <c r="G33" s="89">
        <v>0</v>
      </c>
      <c r="H33" s="89">
        <v>0</v>
      </c>
      <c r="I33" s="89">
        <v>680054318</v>
      </c>
      <c r="J33" s="89">
        <f>Table15[[#This Row],[2764670768.0000]]+Table15[[#This Row],[Column9]]</f>
        <v>680054318</v>
      </c>
      <c r="K33" s="90">
        <f>Table15[[#This Row],[5008382758.0000]]/درآمدها!$C$12</f>
        <v>0.2115568478179925</v>
      </c>
    </row>
    <row r="34" spans="1:11" ht="23.1" customHeight="1" x14ac:dyDescent="0.45">
      <c r="A34" s="88" t="s">
        <v>146</v>
      </c>
      <c r="B34" s="89">
        <v>0</v>
      </c>
      <c r="C34" s="89">
        <v>67585513</v>
      </c>
      <c r="D34" s="89">
        <v>-1877661717</v>
      </c>
      <c r="E34" s="89">
        <f>Table15[[#This Row],[0]]+Table15[[#This Row],[1052073440.0000]]+Table15[[#This Row],[2243711990.0000]]</f>
        <v>-1810076204</v>
      </c>
      <c r="F34" s="90">
        <f>Table15[[#This Row],[3295785430.0000]]/درآمدها!$C$12</f>
        <v>-0.56309327930566511</v>
      </c>
      <c r="G34" s="89">
        <v>0</v>
      </c>
      <c r="H34" s="89">
        <v>-95015903</v>
      </c>
      <c r="I34" s="89">
        <v>-2024781743</v>
      </c>
      <c r="J34" s="89">
        <f>Table15[[#This Row],[2764670768.0000]]+Table15[[#This Row],[Column9]]</f>
        <v>-2119797646</v>
      </c>
      <c r="K34" s="90">
        <f>Table15[[#This Row],[5008382758.0000]]/درآمدها!$C$12</f>
        <v>-0.65944395341632223</v>
      </c>
    </row>
    <row r="35" spans="1:11" ht="23.1" customHeight="1" x14ac:dyDescent="0.45">
      <c r="A35" s="88" t="s">
        <v>31</v>
      </c>
      <c r="B35" s="89">
        <v>0</v>
      </c>
      <c r="C35" s="89">
        <v>-3003844021</v>
      </c>
      <c r="D35" s="89">
        <v>533816355</v>
      </c>
      <c r="E35" s="89">
        <f>Table15[[#This Row],[0]]+Table15[[#This Row],[1052073440.0000]]+Table15[[#This Row],[2243711990.0000]]</f>
        <v>-2470027666</v>
      </c>
      <c r="F35" s="90">
        <f>Table15[[#This Row],[3295785430.0000]]/درآمدها!$C$12</f>
        <v>-0.76839636660051802</v>
      </c>
      <c r="G35" s="89">
        <v>0</v>
      </c>
      <c r="H35" s="89">
        <v>-666515208</v>
      </c>
      <c r="I35" s="89">
        <v>11616862443</v>
      </c>
      <c r="J35" s="89">
        <f>Table15[[#This Row],[2764670768.0000]]+Table15[[#This Row],[Column9]]</f>
        <v>10950347235</v>
      </c>
      <c r="K35" s="90">
        <f>Table15[[#This Row],[5008382758.0000]]/درآمدها!$C$12</f>
        <v>3.4065233941343345</v>
      </c>
    </row>
    <row r="36" spans="1:11" ht="23.1" customHeight="1" x14ac:dyDescent="0.45">
      <c r="A36" s="88" t="s">
        <v>32</v>
      </c>
      <c r="B36" s="89">
        <v>0</v>
      </c>
      <c r="C36" s="89">
        <v>0</v>
      </c>
      <c r="D36" s="89">
        <v>0</v>
      </c>
      <c r="E36" s="89">
        <f>Table15[[#This Row],[0]]+Table15[[#This Row],[1052073440.0000]]+Table15[[#This Row],[2243711990.0000]]</f>
        <v>0</v>
      </c>
      <c r="F36" s="90">
        <f>Table15[[#This Row],[3295785430.0000]]/درآمدها!$C$12</f>
        <v>0</v>
      </c>
      <c r="G36" s="89">
        <v>0</v>
      </c>
      <c r="H36" s="89">
        <v>0</v>
      </c>
      <c r="I36" s="89">
        <v>4982318807</v>
      </c>
      <c r="J36" s="89">
        <f>Table15[[#This Row],[2764670768.0000]]+Table15[[#This Row],[Column9]]</f>
        <v>4982318807</v>
      </c>
      <c r="K36" s="90">
        <f>Table15[[#This Row],[5008382758.0000]]/درآمدها!$C$12</f>
        <v>1.5499403999567296</v>
      </c>
    </row>
    <row r="37" spans="1:11" ht="23.1" customHeight="1" x14ac:dyDescent="0.45">
      <c r="A37" s="88" t="s">
        <v>33</v>
      </c>
      <c r="B37" s="89">
        <v>0</v>
      </c>
      <c r="C37" s="89">
        <v>-5786803174</v>
      </c>
      <c r="D37" s="89">
        <v>-467904168</v>
      </c>
      <c r="E37" s="89">
        <f>Table15[[#This Row],[0]]+Table15[[#This Row],[1052073440.0000]]+Table15[[#This Row],[2243711990.0000]]</f>
        <v>-6254707342</v>
      </c>
      <c r="F37" s="90">
        <f>Table15[[#This Row],[3295785430.0000]]/درآمدها!$C$12</f>
        <v>-1.9457654106058839</v>
      </c>
      <c r="G37" s="89">
        <v>0</v>
      </c>
      <c r="H37" s="89">
        <v>-3917369630</v>
      </c>
      <c r="I37" s="89">
        <v>456453109</v>
      </c>
      <c r="J37" s="89">
        <f>Table15[[#This Row],[2764670768.0000]]+Table15[[#This Row],[Column9]]</f>
        <v>-3460916521</v>
      </c>
      <c r="K37" s="90">
        <f>Table15[[#This Row],[5008382758.0000]]/درآمدها!$C$12</f>
        <v>-1.0766501592068018</v>
      </c>
    </row>
    <row r="38" spans="1:11" ht="23.1" customHeight="1" x14ac:dyDescent="0.45">
      <c r="A38" s="88" t="s">
        <v>34</v>
      </c>
      <c r="B38" s="89">
        <v>0</v>
      </c>
      <c r="C38" s="89">
        <v>-803055917</v>
      </c>
      <c r="D38" s="89">
        <v>78797278</v>
      </c>
      <c r="E38" s="89">
        <f>Table15[[#This Row],[0]]+Table15[[#This Row],[1052073440.0000]]+Table15[[#This Row],[2243711990.0000]]</f>
        <v>-724258639</v>
      </c>
      <c r="F38" s="90">
        <f>Table15[[#This Row],[3295785430.0000]]/درآمدها!$C$12</f>
        <v>-0.22530828878846906</v>
      </c>
      <c r="G38" s="89">
        <v>0</v>
      </c>
      <c r="H38" s="89">
        <v>0</v>
      </c>
      <c r="I38" s="89">
        <v>424874718</v>
      </c>
      <c r="J38" s="89">
        <f>Table15[[#This Row],[2764670768.0000]]+Table15[[#This Row],[Column9]]</f>
        <v>424874718</v>
      </c>
      <c r="K38" s="90">
        <f>Table15[[#This Row],[5008382758.0000]]/درآمدها!$C$12</f>
        <v>0.13217349508490067</v>
      </c>
    </row>
    <row r="39" spans="1:11" ht="23.1" customHeight="1" x14ac:dyDescent="0.45">
      <c r="A39" s="88" t="s">
        <v>147</v>
      </c>
      <c r="B39" s="89">
        <v>0</v>
      </c>
      <c r="C39" s="89">
        <v>-3090670268</v>
      </c>
      <c r="D39" s="89">
        <v>0</v>
      </c>
      <c r="E39" s="89">
        <f>Table15[[#This Row],[0]]+Table15[[#This Row],[1052073440.0000]]+Table15[[#This Row],[2243711990.0000]]</f>
        <v>-3090670268</v>
      </c>
      <c r="F39" s="90">
        <f>Table15[[#This Row],[3295785430.0000]]/درآمدها!$C$12</f>
        <v>-0.96147093288931973</v>
      </c>
      <c r="G39" s="89">
        <v>0</v>
      </c>
      <c r="H39" s="89">
        <v>-3130959693</v>
      </c>
      <c r="I39" s="89">
        <v>0</v>
      </c>
      <c r="J39" s="89">
        <f>Table15[[#This Row],[2764670768.0000]]+Table15[[#This Row],[Column9]]</f>
        <v>-3130959693</v>
      </c>
      <c r="K39" s="90">
        <f>Table15[[#This Row],[5008382758.0000]]/درآمدها!$C$12</f>
        <v>-0.97400449605890094</v>
      </c>
    </row>
    <row r="40" spans="1:11" ht="23.1" customHeight="1" x14ac:dyDescent="0.45">
      <c r="A40" s="88" t="s">
        <v>228</v>
      </c>
      <c r="B40" s="89">
        <v>0</v>
      </c>
      <c r="C40" s="89">
        <v>-3156391709</v>
      </c>
      <c r="D40" s="89">
        <v>0</v>
      </c>
      <c r="E40" s="89">
        <f>Table15[[#This Row],[0]]+Table15[[#This Row],[1052073440.0000]]+Table15[[#This Row],[2243711990.0000]]</f>
        <v>-3156391709</v>
      </c>
      <c r="F40" s="90">
        <f>Table15[[#This Row],[3295785430.0000]]/درآمدها!$C$12</f>
        <v>-0.98191609517121881</v>
      </c>
      <c r="G40" s="89">
        <v>0</v>
      </c>
      <c r="H40" s="89">
        <v>-3156391709</v>
      </c>
      <c r="I40" s="89">
        <v>0</v>
      </c>
      <c r="J40" s="89">
        <f>Table15[[#This Row],[2764670768.0000]]+Table15[[#This Row],[Column9]]</f>
        <v>-3156391709</v>
      </c>
      <c r="K40" s="90">
        <f>Table15[[#This Row],[5008382758.0000]]/درآمدها!$C$12</f>
        <v>-0.98191609517121881</v>
      </c>
    </row>
    <row r="41" spans="1:11" ht="23.1" customHeight="1" x14ac:dyDescent="0.45">
      <c r="A41" s="88" t="s">
        <v>117</v>
      </c>
      <c r="B41" s="89">
        <v>0</v>
      </c>
      <c r="C41" s="89">
        <v>0</v>
      </c>
      <c r="D41" s="89">
        <v>0</v>
      </c>
      <c r="E41" s="89">
        <f>Table15[[#This Row],[0]]+Table15[[#This Row],[1052073440.0000]]+Table15[[#This Row],[2243711990.0000]]</f>
        <v>0</v>
      </c>
      <c r="F41" s="90">
        <f>Table15[[#This Row],[3295785430.0000]]/درآمدها!$C$12</f>
        <v>0</v>
      </c>
      <c r="G41" s="89">
        <v>0</v>
      </c>
      <c r="H41" s="89">
        <v>0</v>
      </c>
      <c r="I41" s="89">
        <v>1770743942</v>
      </c>
      <c r="J41" s="89">
        <f>Table15[[#This Row],[2764670768.0000]]+Table15[[#This Row],[Column9]]</f>
        <v>1770743942</v>
      </c>
      <c r="K41" s="90">
        <f>Table15[[#This Row],[5008382758.0000]]/درآمدها!$C$12</f>
        <v>0.55085747821444775</v>
      </c>
    </row>
    <row r="42" spans="1:11" ht="23.1" customHeight="1" x14ac:dyDescent="0.45">
      <c r="A42" s="88" t="s">
        <v>35</v>
      </c>
      <c r="B42" s="89">
        <v>0</v>
      </c>
      <c r="C42" s="89">
        <v>-6169658191</v>
      </c>
      <c r="D42" s="89">
        <v>4789797656</v>
      </c>
      <c r="E42" s="89">
        <f>Table15[[#This Row],[0]]+Table15[[#This Row],[1052073440.0000]]+Table15[[#This Row],[2243711990.0000]]</f>
        <v>-1379860535</v>
      </c>
      <c r="F42" s="90">
        <f>Table15[[#This Row],[3295785430.0000]]/درآمدها!$C$12</f>
        <v>-0.42925827759106844</v>
      </c>
      <c r="G42" s="89">
        <v>0</v>
      </c>
      <c r="H42" s="89">
        <v>0</v>
      </c>
      <c r="I42" s="89">
        <v>9196615037</v>
      </c>
      <c r="J42" s="89">
        <f>Table15[[#This Row],[2764670768.0000]]+Table15[[#This Row],[Column9]]</f>
        <v>9196615037</v>
      </c>
      <c r="K42" s="90">
        <f>Table15[[#This Row],[5008382758.0000]]/درآمدها!$C$12</f>
        <v>2.8609580680925411</v>
      </c>
    </row>
    <row r="43" spans="1:11" ht="23.1" customHeight="1" x14ac:dyDescent="0.45">
      <c r="A43" s="88" t="s">
        <v>36</v>
      </c>
      <c r="B43" s="89">
        <v>0</v>
      </c>
      <c r="C43" s="89">
        <v>0</v>
      </c>
      <c r="D43" s="89">
        <v>0</v>
      </c>
      <c r="E43" s="89">
        <f>Table15[[#This Row],[0]]+Table15[[#This Row],[1052073440.0000]]+Table15[[#This Row],[2243711990.0000]]</f>
        <v>0</v>
      </c>
      <c r="F43" s="90">
        <f>Table15[[#This Row],[3295785430.0000]]/درآمدها!$C$12</f>
        <v>0</v>
      </c>
      <c r="G43" s="89">
        <v>0</v>
      </c>
      <c r="H43" s="89">
        <v>0</v>
      </c>
      <c r="I43" s="89">
        <v>3857575045</v>
      </c>
      <c r="J43" s="89">
        <f>Table15[[#This Row],[2764670768.0000]]+Table15[[#This Row],[Column9]]</f>
        <v>3857575045</v>
      </c>
      <c r="K43" s="90">
        <f>Table15[[#This Row],[5008382758.0000]]/درآمدها!$C$12</f>
        <v>1.2000459303628017</v>
      </c>
    </row>
    <row r="44" spans="1:11" ht="23.1" customHeight="1" x14ac:dyDescent="0.45">
      <c r="A44" s="88" t="s">
        <v>37</v>
      </c>
      <c r="B44" s="89">
        <v>0</v>
      </c>
      <c r="C44" s="89">
        <v>-12783998023</v>
      </c>
      <c r="D44" s="89">
        <v>12760183571</v>
      </c>
      <c r="E44" s="89">
        <f>Table15[[#This Row],[0]]+Table15[[#This Row],[1052073440.0000]]+Table15[[#This Row],[2243711990.0000]]</f>
        <v>-23814452</v>
      </c>
      <c r="F44" s="90">
        <f>Table15[[#This Row],[3295785430.0000]]/درآمدها!$C$12</f>
        <v>-7.4083941007090075E-3</v>
      </c>
      <c r="G44" s="89">
        <v>0</v>
      </c>
      <c r="H44" s="89">
        <v>0</v>
      </c>
      <c r="I44" s="89">
        <v>13889078172</v>
      </c>
      <c r="J44" s="89">
        <f>Table15[[#This Row],[2764670768.0000]]+Table15[[#This Row],[Column9]]</f>
        <v>13889078172</v>
      </c>
      <c r="K44" s="90">
        <f>Table15[[#This Row],[5008382758.0000]]/درآمدها!$C$12</f>
        <v>4.3207277998137874</v>
      </c>
    </row>
    <row r="45" spans="1:11" ht="23.1" customHeight="1" x14ac:dyDescent="0.45">
      <c r="A45" s="88" t="s">
        <v>38</v>
      </c>
      <c r="B45" s="89">
        <v>0</v>
      </c>
      <c r="C45" s="89">
        <v>-1548695038</v>
      </c>
      <c r="D45" s="89">
        <v>1468036887</v>
      </c>
      <c r="E45" s="89">
        <f>Table15[[#This Row],[0]]+Table15[[#This Row],[1052073440.0000]]+Table15[[#This Row],[2243711990.0000]]</f>
        <v>-80658151</v>
      </c>
      <c r="F45" s="90">
        <f>Table15[[#This Row],[3295785430.0000]]/درآمدها!$C$12</f>
        <v>-2.5091795941493692E-2</v>
      </c>
      <c r="G45" s="89">
        <v>0</v>
      </c>
      <c r="H45" s="89">
        <v>0</v>
      </c>
      <c r="I45" s="89">
        <v>4620772488</v>
      </c>
      <c r="J45" s="89">
        <f>Table15[[#This Row],[2764670768.0000]]+Table15[[#This Row],[Column9]]</f>
        <v>4620772488</v>
      </c>
      <c r="K45" s="90">
        <f>Table15[[#This Row],[5008382758.0000]]/درآمدها!$C$12</f>
        <v>1.4374676201164605</v>
      </c>
    </row>
    <row r="46" spans="1:11" ht="23.1" customHeight="1" x14ac:dyDescent="0.45">
      <c r="A46" s="88" t="s">
        <v>39</v>
      </c>
      <c r="B46" s="89">
        <v>0</v>
      </c>
      <c r="C46" s="89">
        <v>0</v>
      </c>
      <c r="D46" s="89">
        <v>0</v>
      </c>
      <c r="E46" s="89">
        <f>Table15[[#This Row],[0]]+Table15[[#This Row],[1052073440.0000]]+Table15[[#This Row],[2243711990.0000]]</f>
        <v>0</v>
      </c>
      <c r="F46" s="90">
        <f>Table15[[#This Row],[3295785430.0000]]/درآمدها!$C$12</f>
        <v>0</v>
      </c>
      <c r="G46" s="89">
        <v>0</v>
      </c>
      <c r="H46" s="89">
        <v>0</v>
      </c>
      <c r="I46" s="89">
        <v>864517870</v>
      </c>
      <c r="J46" s="89">
        <f>Table15[[#This Row],[2764670768.0000]]+Table15[[#This Row],[Column9]]</f>
        <v>864517870</v>
      </c>
      <c r="K46" s="90">
        <f>Table15[[#This Row],[5008382758.0000]]/درآمدها!$C$12</f>
        <v>0.26894127515785443</v>
      </c>
    </row>
    <row r="47" spans="1:11" ht="23.1" customHeight="1" x14ac:dyDescent="0.45">
      <c r="A47" s="88" t="s">
        <v>40</v>
      </c>
      <c r="B47" s="89">
        <v>0</v>
      </c>
      <c r="C47" s="89">
        <v>0</v>
      </c>
      <c r="D47" s="89">
        <v>0</v>
      </c>
      <c r="E47" s="89">
        <f>Table15[[#This Row],[0]]+Table15[[#This Row],[1052073440.0000]]+Table15[[#This Row],[2243711990.0000]]</f>
        <v>0</v>
      </c>
      <c r="F47" s="90">
        <f>Table15[[#This Row],[3295785430.0000]]/درآمدها!$C$12</f>
        <v>0</v>
      </c>
      <c r="G47" s="89">
        <v>0</v>
      </c>
      <c r="H47" s="89">
        <v>0</v>
      </c>
      <c r="I47" s="89">
        <v>3404901463</v>
      </c>
      <c r="J47" s="89">
        <f>Table15[[#This Row],[2764670768.0000]]+Table15[[#This Row],[Column9]]</f>
        <v>3404901463</v>
      </c>
      <c r="K47" s="90">
        <f>Table15[[#This Row],[5008382758.0000]]/درآمدها!$C$12</f>
        <v>1.0592245377716301</v>
      </c>
    </row>
    <row r="48" spans="1:11" ht="23.1" customHeight="1" x14ac:dyDescent="0.45">
      <c r="A48" s="88" t="s">
        <v>41</v>
      </c>
      <c r="B48" s="89">
        <v>0</v>
      </c>
      <c r="C48" s="89">
        <v>0</v>
      </c>
      <c r="D48" s="89">
        <v>0</v>
      </c>
      <c r="E48" s="89">
        <f>Table15[[#This Row],[0]]+Table15[[#This Row],[1052073440.0000]]+Table15[[#This Row],[2243711990.0000]]</f>
        <v>0</v>
      </c>
      <c r="F48" s="90">
        <f>Table15[[#This Row],[3295785430.0000]]/درآمدها!$C$12</f>
        <v>0</v>
      </c>
      <c r="G48" s="89">
        <v>0</v>
      </c>
      <c r="H48" s="89">
        <v>0</v>
      </c>
      <c r="I48" s="89">
        <v>56046063</v>
      </c>
      <c r="J48" s="89">
        <f>Table15[[#This Row],[2764670768.0000]]+Table15[[#This Row],[Column9]]</f>
        <v>56046063</v>
      </c>
      <c r="K48" s="90">
        <f>Table15[[#This Row],[5008382758.0000]]/درآمدها!$C$12</f>
        <v>1.7435266723633422E-2</v>
      </c>
    </row>
    <row r="49" spans="1:11" ht="23.1" customHeight="1" x14ac:dyDescent="0.45">
      <c r="A49" s="88" t="s">
        <v>148</v>
      </c>
      <c r="B49" s="89">
        <v>0</v>
      </c>
      <c r="C49" s="89">
        <v>0</v>
      </c>
      <c r="D49" s="89">
        <v>0</v>
      </c>
      <c r="E49" s="89">
        <f>Table15[[#This Row],[0]]+Table15[[#This Row],[1052073440.0000]]+Table15[[#This Row],[2243711990.0000]]</f>
        <v>0</v>
      </c>
      <c r="F49" s="90">
        <f>Table15[[#This Row],[3295785430.0000]]/درآمدها!$C$12</f>
        <v>0</v>
      </c>
      <c r="G49" s="89">
        <v>0</v>
      </c>
      <c r="H49" s="89">
        <v>0</v>
      </c>
      <c r="I49" s="89">
        <v>1229437351</v>
      </c>
      <c r="J49" s="89">
        <f>Table15[[#This Row],[2764670768.0000]]+Table15[[#This Row],[Column9]]</f>
        <v>1229437351</v>
      </c>
      <c r="K49" s="90">
        <f>Table15[[#This Row],[5008382758.0000]]/درآمدها!$C$12</f>
        <v>0.38246340576468901</v>
      </c>
    </row>
    <row r="50" spans="1:11" ht="23.1" customHeight="1" x14ac:dyDescent="0.45">
      <c r="A50" s="88" t="s">
        <v>42</v>
      </c>
      <c r="B50" s="89">
        <v>0</v>
      </c>
      <c r="C50" s="89">
        <v>-1288711894</v>
      </c>
      <c r="D50" s="89">
        <v>-1011168497</v>
      </c>
      <c r="E50" s="89">
        <f>Table15[[#This Row],[0]]+Table15[[#This Row],[1052073440.0000]]+Table15[[#This Row],[2243711990.0000]]</f>
        <v>-2299880391</v>
      </c>
      <c r="F50" s="90">
        <f>Table15[[#This Row],[3295785430.0000]]/درآمدها!$C$12</f>
        <v>-0.71546556355866286</v>
      </c>
      <c r="G50" s="89">
        <v>0</v>
      </c>
      <c r="H50" s="89">
        <v>-117353733</v>
      </c>
      <c r="I50" s="89">
        <v>-798194267</v>
      </c>
      <c r="J50" s="89">
        <f>Table15[[#This Row],[2764670768.0000]]+Table15[[#This Row],[Column9]]</f>
        <v>-915548000</v>
      </c>
      <c r="K50" s="90">
        <f>Table15[[#This Row],[5008382758.0000]]/درآمدها!$C$12</f>
        <v>-0.28481614450401505</v>
      </c>
    </row>
    <row r="51" spans="1:11" ht="23.1" customHeight="1" x14ac:dyDescent="0.45">
      <c r="A51" s="88" t="s">
        <v>43</v>
      </c>
      <c r="B51" s="89">
        <v>0</v>
      </c>
      <c r="C51" s="89">
        <v>0</v>
      </c>
      <c r="D51" s="89">
        <v>0</v>
      </c>
      <c r="E51" s="89">
        <f>Table15[[#This Row],[0]]+Table15[[#This Row],[1052073440.0000]]+Table15[[#This Row],[2243711990.0000]]</f>
        <v>0</v>
      </c>
      <c r="F51" s="90">
        <f>Table15[[#This Row],[3295785430.0000]]/درآمدها!$C$12</f>
        <v>0</v>
      </c>
      <c r="G51" s="89">
        <v>0</v>
      </c>
      <c r="H51" s="89">
        <v>0</v>
      </c>
      <c r="I51" s="89">
        <v>2045475506</v>
      </c>
      <c r="J51" s="89">
        <f>Table15[[#This Row],[2764670768.0000]]+Table15[[#This Row],[Column9]]</f>
        <v>2045475506</v>
      </c>
      <c r="K51" s="90">
        <f>Table15[[#This Row],[5008382758.0000]]/درآمدها!$C$12</f>
        <v>0.63632321549096205</v>
      </c>
    </row>
    <row r="52" spans="1:11" ht="23.1" customHeight="1" x14ac:dyDescent="0.45">
      <c r="A52" s="88" t="s">
        <v>44</v>
      </c>
      <c r="B52" s="89">
        <v>0</v>
      </c>
      <c r="C52" s="89">
        <v>0</v>
      </c>
      <c r="D52" s="89">
        <v>0</v>
      </c>
      <c r="E52" s="89">
        <f>Table15[[#This Row],[0]]+Table15[[#This Row],[1052073440.0000]]+Table15[[#This Row],[2243711990.0000]]</f>
        <v>0</v>
      </c>
      <c r="F52" s="90">
        <f>Table15[[#This Row],[3295785430.0000]]/درآمدها!$C$12</f>
        <v>0</v>
      </c>
      <c r="G52" s="89">
        <v>0</v>
      </c>
      <c r="H52" s="89">
        <v>0</v>
      </c>
      <c r="I52" s="89">
        <v>6408412141</v>
      </c>
      <c r="J52" s="89">
        <f>Table15[[#This Row],[2764670768.0000]]+Table15[[#This Row],[Column9]]</f>
        <v>6408412141</v>
      </c>
      <c r="K52" s="90">
        <f>Table15[[#This Row],[5008382758.0000]]/درآمدها!$C$12</f>
        <v>1.9935811540108661</v>
      </c>
    </row>
    <row r="53" spans="1:11" ht="23.1" customHeight="1" x14ac:dyDescent="0.45">
      <c r="A53" s="88" t="s">
        <v>114</v>
      </c>
      <c r="B53" s="89">
        <v>0</v>
      </c>
      <c r="C53" s="89">
        <v>0</v>
      </c>
      <c r="D53" s="89">
        <v>0</v>
      </c>
      <c r="E53" s="89">
        <f>Table15[[#This Row],[0]]+Table15[[#This Row],[1052073440.0000]]+Table15[[#This Row],[2243711990.0000]]</f>
        <v>0</v>
      </c>
      <c r="F53" s="90">
        <f>Table15[[#This Row],[3295785430.0000]]/درآمدها!$C$12</f>
        <v>0</v>
      </c>
      <c r="G53" s="89">
        <v>0</v>
      </c>
      <c r="H53" s="89">
        <v>0</v>
      </c>
      <c r="I53" s="89">
        <v>956501431</v>
      </c>
      <c r="J53" s="89">
        <f>Table15[[#This Row],[2764670768.0000]]+Table15[[#This Row],[Column9]]</f>
        <v>956501431</v>
      </c>
      <c r="K53" s="90">
        <f>Table15[[#This Row],[5008382758.0000]]/درآمدها!$C$12</f>
        <v>0.29755627207966506</v>
      </c>
    </row>
    <row r="54" spans="1:11" ht="23.1" customHeight="1" x14ac:dyDescent="0.45">
      <c r="A54" s="88" t="s">
        <v>149</v>
      </c>
      <c r="B54" s="89">
        <v>0</v>
      </c>
      <c r="C54" s="89">
        <v>-2450208448</v>
      </c>
      <c r="D54" s="89">
        <v>2806986931</v>
      </c>
      <c r="E54" s="89">
        <f>Table15[[#This Row],[0]]+Table15[[#This Row],[1052073440.0000]]+Table15[[#This Row],[2243711990.0000]]</f>
        <v>356778483</v>
      </c>
      <c r="F54" s="90">
        <f>Table15[[#This Row],[3295785430.0000]]/درآمدها!$C$12</f>
        <v>0.11098956250251356</v>
      </c>
      <c r="G54" s="89">
        <v>0</v>
      </c>
      <c r="H54" s="89">
        <v>153366944</v>
      </c>
      <c r="I54" s="89">
        <v>2806986931</v>
      </c>
      <c r="J54" s="89">
        <f>Table15[[#This Row],[2764670768.0000]]+Table15[[#This Row],[Column9]]</f>
        <v>2960353875</v>
      </c>
      <c r="K54" s="90">
        <f>Table15[[#This Row],[5008382758.0000]]/درآمدها!$C$12</f>
        <v>0.92093104571799722</v>
      </c>
    </row>
    <row r="55" spans="1:11" ht="23.1" customHeight="1" x14ac:dyDescent="0.45">
      <c r="A55" s="88" t="s">
        <v>150</v>
      </c>
      <c r="B55" s="89">
        <v>0</v>
      </c>
      <c r="C55" s="89">
        <v>2106273213</v>
      </c>
      <c r="D55" s="89">
        <v>-5579103673</v>
      </c>
      <c r="E55" s="89">
        <f>Table15[[#This Row],[0]]+Table15[[#This Row],[1052073440.0000]]+Table15[[#This Row],[2243711990.0000]]</f>
        <v>-3472830460</v>
      </c>
      <c r="F55" s="90">
        <f>Table15[[#This Row],[3295785430.0000]]/درآمدها!$C$12</f>
        <v>-1.0803564445919875</v>
      </c>
      <c r="G55" s="89">
        <v>0</v>
      </c>
      <c r="H55" s="89">
        <v>-166297575</v>
      </c>
      <c r="I55" s="89">
        <v>-5579103673</v>
      </c>
      <c r="J55" s="89">
        <f>Table15[[#This Row],[2764670768.0000]]+Table15[[#This Row],[Column9]]</f>
        <v>-5745401248</v>
      </c>
      <c r="K55" s="90">
        <f>Table15[[#This Row],[5008382758.0000]]/درآمدها!$C$12</f>
        <v>-1.787326313949587</v>
      </c>
    </row>
    <row r="56" spans="1:11" ht="23.1" customHeight="1" x14ac:dyDescent="0.45">
      <c r="A56" s="88" t="s">
        <v>118</v>
      </c>
      <c r="B56" s="89">
        <v>0</v>
      </c>
      <c r="C56" s="89">
        <v>0</v>
      </c>
      <c r="D56" s="89">
        <v>0</v>
      </c>
      <c r="E56" s="89">
        <f>Table15[[#This Row],[0]]+Table15[[#This Row],[1052073440.0000]]+Table15[[#This Row],[2243711990.0000]]</f>
        <v>0</v>
      </c>
      <c r="F56" s="90">
        <f>Table15[[#This Row],[3295785430.0000]]/درآمدها!$C$12</f>
        <v>0</v>
      </c>
      <c r="G56" s="89">
        <v>0</v>
      </c>
      <c r="H56" s="89">
        <v>0</v>
      </c>
      <c r="I56" s="89">
        <v>590511410</v>
      </c>
      <c r="J56" s="89">
        <f>Table15[[#This Row],[2764670768.0000]]+Table15[[#This Row],[Column9]]</f>
        <v>590511410</v>
      </c>
      <c r="K56" s="90">
        <f>Table15[[#This Row],[5008382758.0000]]/درآمدها!$C$12</f>
        <v>0.18370110915192833</v>
      </c>
    </row>
    <row r="57" spans="1:11" ht="23.1" customHeight="1" x14ac:dyDescent="0.45">
      <c r="A57" s="88" t="s">
        <v>45</v>
      </c>
      <c r="B57" s="89">
        <v>0</v>
      </c>
      <c r="C57" s="89">
        <v>0</v>
      </c>
      <c r="D57" s="89">
        <v>0</v>
      </c>
      <c r="E57" s="89">
        <f>Table15[[#This Row],[0]]+Table15[[#This Row],[1052073440.0000]]+Table15[[#This Row],[2243711990.0000]]</f>
        <v>0</v>
      </c>
      <c r="F57" s="90">
        <f>Table15[[#This Row],[3295785430.0000]]/درآمدها!$C$12</f>
        <v>0</v>
      </c>
      <c r="G57" s="89">
        <v>0</v>
      </c>
      <c r="H57" s="89">
        <v>0</v>
      </c>
      <c r="I57" s="89">
        <v>2968579498</v>
      </c>
      <c r="J57" s="89">
        <f>Table15[[#This Row],[2764670768.0000]]+Table15[[#This Row],[Column9]]</f>
        <v>2968579498</v>
      </c>
      <c r="K57" s="90">
        <f>Table15[[#This Row],[5008382758.0000]]/درآمدها!$C$12</f>
        <v>0.92348993965802395</v>
      </c>
    </row>
    <row r="58" spans="1:11" ht="23.1" customHeight="1" x14ac:dyDescent="0.45">
      <c r="A58" s="88" t="s">
        <v>46</v>
      </c>
      <c r="B58" s="89">
        <v>0</v>
      </c>
      <c r="C58" s="89">
        <v>-5125630109</v>
      </c>
      <c r="D58" s="89">
        <v>4526299129</v>
      </c>
      <c r="E58" s="89">
        <f>Table15[[#This Row],[0]]+Table15[[#This Row],[1052073440.0000]]+Table15[[#This Row],[2243711990.0000]]</f>
        <v>-599330980</v>
      </c>
      <c r="F58" s="90">
        <f>Table15[[#This Row],[3295785430.0000]]/درآمدها!$C$12</f>
        <v>-0.1864447729724853</v>
      </c>
      <c r="G58" s="89">
        <v>0</v>
      </c>
      <c r="H58" s="89">
        <v>0</v>
      </c>
      <c r="I58" s="89">
        <v>6539448637</v>
      </c>
      <c r="J58" s="89">
        <f>Table15[[#This Row],[2764670768.0000]]+Table15[[#This Row],[Column9]]</f>
        <v>6539448637</v>
      </c>
      <c r="K58" s="90">
        <f>Table15[[#This Row],[5008382758.0000]]/درآمدها!$C$12</f>
        <v>2.0343450567008787</v>
      </c>
    </row>
    <row r="59" spans="1:11" ht="23.1" customHeight="1" x14ac:dyDescent="0.45">
      <c r="A59" s="88" t="s">
        <v>151</v>
      </c>
      <c r="B59" s="89">
        <v>0</v>
      </c>
      <c r="C59" s="89">
        <v>1975980892</v>
      </c>
      <c r="D59" s="89">
        <v>-5763672835</v>
      </c>
      <c r="E59" s="89">
        <f>Table15[[#This Row],[0]]+Table15[[#This Row],[1052073440.0000]]+Table15[[#This Row],[2243711990.0000]]</f>
        <v>-3787691943</v>
      </c>
      <c r="F59" s="90">
        <f>Table15[[#This Row],[3295785430.0000]]/درآمدها!$C$12</f>
        <v>-1.1783061246097217</v>
      </c>
      <c r="G59" s="89">
        <v>0</v>
      </c>
      <c r="H59" s="89">
        <v>0</v>
      </c>
      <c r="I59" s="89">
        <v>-5763672835</v>
      </c>
      <c r="J59" s="89">
        <f>Table15[[#This Row],[2764670768.0000]]+Table15[[#This Row],[Column9]]</f>
        <v>-5763672835</v>
      </c>
      <c r="K59" s="90">
        <f>Table15[[#This Row],[5008382758.0000]]/درآمدها!$C$12</f>
        <v>-1.7930103883654664</v>
      </c>
    </row>
    <row r="60" spans="1:11" ht="23.1" customHeight="1" x14ac:dyDescent="0.45">
      <c r="A60" s="88" t="s">
        <v>152</v>
      </c>
      <c r="B60" s="89">
        <v>0</v>
      </c>
      <c r="C60" s="89">
        <v>-3353872600</v>
      </c>
      <c r="D60" s="89">
        <v>-10642</v>
      </c>
      <c r="E60" s="89">
        <f>Table15[[#This Row],[0]]+Table15[[#This Row],[1052073440.0000]]+Table15[[#This Row],[2243711990.0000]]</f>
        <v>-3353883242</v>
      </c>
      <c r="F60" s="90">
        <f>Table15[[#This Row],[3295785430.0000]]/درآمدها!$C$12</f>
        <v>-1.04335337317439</v>
      </c>
      <c r="G60" s="89">
        <v>0</v>
      </c>
      <c r="H60" s="89">
        <v>-3051034768</v>
      </c>
      <c r="I60" s="89">
        <v>-10642</v>
      </c>
      <c r="J60" s="89">
        <f>Table15[[#This Row],[2764670768.0000]]+Table15[[#This Row],[Column9]]</f>
        <v>-3051045410</v>
      </c>
      <c r="K60" s="90">
        <f>Table15[[#This Row],[5008382758.0000]]/درآمدها!$C$12</f>
        <v>-0.9491441086462663</v>
      </c>
    </row>
    <row r="61" spans="1:11" ht="23.1" customHeight="1" x14ac:dyDescent="0.45">
      <c r="A61" s="88" t="s">
        <v>162</v>
      </c>
      <c r="B61" s="89"/>
      <c r="C61" s="89"/>
      <c r="D61" s="89"/>
      <c r="E61" s="89">
        <f>Table15[[#This Row],[0]]+Table15[[#This Row],[1052073440.0000]]+Table15[[#This Row],[2243711990.0000]]</f>
        <v>0</v>
      </c>
      <c r="F61" s="90">
        <f>Table15[[#This Row],[3295785430.0000]]/درآمدها!$C$12</f>
        <v>0</v>
      </c>
      <c r="G61" s="89"/>
      <c r="H61" s="89"/>
      <c r="I61" s="89">
        <v>891602</v>
      </c>
      <c r="J61" s="89">
        <f>Table15[[#This Row],[2764670768.0000]]+Table15[[#This Row],[Column9]]</f>
        <v>891602</v>
      </c>
      <c r="K61" s="90">
        <f>Table15[[#This Row],[5008382758.0000]]/درآمدها!$C$12</f>
        <v>2.7736682737777683E-4</v>
      </c>
    </row>
    <row r="62" spans="1:11" ht="23.1" customHeight="1" x14ac:dyDescent="0.45">
      <c r="A62" s="88" t="s">
        <v>63</v>
      </c>
      <c r="B62" s="89"/>
      <c r="C62" s="89"/>
      <c r="D62" s="89"/>
      <c r="E62" s="89">
        <f>Table15[[#This Row],[0]]+Table15[[#This Row],[1052073440.0000]]+Table15[[#This Row],[2243711990.0000]]</f>
        <v>0</v>
      </c>
      <c r="F62" s="90">
        <f>Table15[[#This Row],[3295785430.0000]]/درآمدها!$C$12</f>
        <v>0</v>
      </c>
      <c r="G62" s="89"/>
      <c r="H62" s="89"/>
      <c r="I62" s="89">
        <v>903385103</v>
      </c>
      <c r="J62" s="89">
        <f>Table15[[#This Row],[2764670768.0000]]+Table15[[#This Row],[Column9]]</f>
        <v>903385103</v>
      </c>
      <c r="K62" s="90">
        <f>Table15[[#This Row],[5008382758.0000]]/درآمدها!$C$12</f>
        <v>0.28103241123220468</v>
      </c>
    </row>
    <row r="63" spans="1:11" ht="23.1" customHeight="1" x14ac:dyDescent="0.45">
      <c r="A63" s="88" t="s">
        <v>47</v>
      </c>
      <c r="B63" s="89">
        <v>0</v>
      </c>
      <c r="C63" s="89">
        <v>-5074275376</v>
      </c>
      <c r="D63" s="89">
        <v>4710444096</v>
      </c>
      <c r="E63" s="89">
        <f>Table15[[#This Row],[0]]+Table15[[#This Row],[1052073440.0000]]+Table15[[#This Row],[2243711990.0000]]</f>
        <v>-363831280</v>
      </c>
      <c r="F63" s="90">
        <f>Table15[[#This Row],[3295785430.0000]]/درآمدها!$C$12</f>
        <v>-0.11318360415790407</v>
      </c>
      <c r="G63" s="89">
        <v>0</v>
      </c>
      <c r="H63" s="89">
        <v>0</v>
      </c>
      <c r="I63" s="89">
        <v>4963105480</v>
      </c>
      <c r="J63" s="89">
        <f>Table15[[#This Row],[2764670768.0000]]+Table15[[#This Row],[Column9]]</f>
        <v>4963105480</v>
      </c>
      <c r="K63" s="90">
        <f>Table15[[#This Row],[5008382758.0000]]/درآمدها!$C$12</f>
        <v>1.5439633613752082</v>
      </c>
    </row>
    <row r="64" spans="1:11" ht="23.1" customHeight="1" x14ac:dyDescent="0.45">
      <c r="A64" s="88" t="s">
        <v>229</v>
      </c>
      <c r="B64" s="89">
        <v>0</v>
      </c>
      <c r="C64" s="89">
        <v>-640821159</v>
      </c>
      <c r="D64" s="89">
        <v>0</v>
      </c>
      <c r="E64" s="89">
        <f>Table15[[#This Row],[0]]+Table15[[#This Row],[1052073440.0000]]+Table15[[#This Row],[2243711990.0000]]</f>
        <v>-640821159</v>
      </c>
      <c r="F64" s="90">
        <f>Table15[[#This Row],[3295785430.0000]]/درآمدها!$C$12</f>
        <v>-0.19935187649688973</v>
      </c>
      <c r="G64" s="89">
        <v>0</v>
      </c>
      <c r="H64" s="89">
        <v>-640821159</v>
      </c>
      <c r="I64" s="89">
        <v>0</v>
      </c>
      <c r="J64" s="89">
        <f>Table15[[#This Row],[2764670768.0000]]+Table15[[#This Row],[Column9]]</f>
        <v>-640821159</v>
      </c>
      <c r="K64" s="90">
        <f>Table15[[#This Row],[5008382758.0000]]/درآمدها!$C$12</f>
        <v>-0.19935187649688973</v>
      </c>
    </row>
    <row r="65" spans="1:11" ht="23.1" customHeight="1" x14ac:dyDescent="0.45">
      <c r="A65" s="88" t="s">
        <v>48</v>
      </c>
      <c r="B65" s="89">
        <v>0</v>
      </c>
      <c r="C65" s="89">
        <v>0</v>
      </c>
      <c r="D65" s="89">
        <v>0</v>
      </c>
      <c r="E65" s="89">
        <f>Table15[[#This Row],[0]]+Table15[[#This Row],[1052073440.0000]]+Table15[[#This Row],[2243711990.0000]]</f>
        <v>0</v>
      </c>
      <c r="F65" s="90">
        <f>Table15[[#This Row],[3295785430.0000]]/درآمدها!$C$12</f>
        <v>0</v>
      </c>
      <c r="G65" s="89">
        <v>0</v>
      </c>
      <c r="H65" s="89">
        <v>0</v>
      </c>
      <c r="I65" s="89">
        <v>4078244207</v>
      </c>
      <c r="J65" s="89">
        <f>Table15[[#This Row],[2764670768.0000]]+Table15[[#This Row],[Column9]]</f>
        <v>4078244207</v>
      </c>
      <c r="K65" s="90">
        <f>Table15[[#This Row],[5008382758.0000]]/درآمدها!$C$12</f>
        <v>1.2686934943701196</v>
      </c>
    </row>
    <row r="66" spans="1:11" ht="23.1" customHeight="1" x14ac:dyDescent="0.45">
      <c r="A66" s="88" t="s">
        <v>110</v>
      </c>
      <c r="B66" s="89">
        <v>0</v>
      </c>
      <c r="C66" s="89">
        <v>0</v>
      </c>
      <c r="D66" s="89">
        <v>0</v>
      </c>
      <c r="E66" s="89">
        <f>Table15[[#This Row],[0]]+Table15[[#This Row],[1052073440.0000]]+Table15[[#This Row],[2243711990.0000]]</f>
        <v>0</v>
      </c>
      <c r="F66" s="90">
        <f>Table15[[#This Row],[3295785430.0000]]/درآمدها!$C$12</f>
        <v>0</v>
      </c>
      <c r="G66" s="89">
        <v>0</v>
      </c>
      <c r="H66" s="89">
        <v>0</v>
      </c>
      <c r="I66" s="89">
        <v>453616262</v>
      </c>
      <c r="J66" s="89">
        <f>Table15[[#This Row],[2764670768.0000]]+Table15[[#This Row],[Column9]]</f>
        <v>453616262</v>
      </c>
      <c r="K66" s="90">
        <f>Table15[[#This Row],[5008382758.0000]]/درآمدها!$C$12</f>
        <v>0.141114649179686</v>
      </c>
    </row>
    <row r="67" spans="1:11" ht="23.1" customHeight="1" x14ac:dyDescent="0.45">
      <c r="A67" s="88" t="s">
        <v>153</v>
      </c>
      <c r="B67" s="89">
        <v>0</v>
      </c>
      <c r="C67" s="89">
        <v>0</v>
      </c>
      <c r="D67" s="89">
        <v>0</v>
      </c>
      <c r="E67" s="89">
        <f>Table15[[#This Row],[0]]+Table15[[#This Row],[1052073440.0000]]+Table15[[#This Row],[2243711990.0000]]</f>
        <v>0</v>
      </c>
      <c r="F67" s="90">
        <f>Table15[[#This Row],[3295785430.0000]]/درآمدها!$C$12</f>
        <v>0</v>
      </c>
      <c r="G67" s="89">
        <v>0</v>
      </c>
      <c r="H67" s="89">
        <v>0</v>
      </c>
      <c r="I67" s="89">
        <v>868699065</v>
      </c>
      <c r="J67" s="89">
        <f>Table15[[#This Row],[2764670768.0000]]+Table15[[#This Row],[Column9]]</f>
        <v>868699065</v>
      </c>
      <c r="K67" s="90">
        <f>Table15[[#This Row],[5008382758.0000]]/درآمدها!$C$12</f>
        <v>0.27024199542519101</v>
      </c>
    </row>
    <row r="68" spans="1:11" ht="23.1" customHeight="1" x14ac:dyDescent="0.45">
      <c r="A68" s="88" t="s">
        <v>120</v>
      </c>
      <c r="B68" s="89">
        <v>0</v>
      </c>
      <c r="C68" s="89">
        <v>0</v>
      </c>
      <c r="D68" s="89">
        <v>0</v>
      </c>
      <c r="E68" s="89">
        <f>Table15[[#This Row],[0]]+Table15[[#This Row],[1052073440.0000]]+Table15[[#This Row],[2243711990.0000]]</f>
        <v>0</v>
      </c>
      <c r="F68" s="90">
        <f>Table15[[#This Row],[3295785430.0000]]/درآمدها!$C$12</f>
        <v>0</v>
      </c>
      <c r="G68" s="89">
        <v>0</v>
      </c>
      <c r="H68" s="89">
        <v>0</v>
      </c>
      <c r="I68" s="89">
        <v>2692875117</v>
      </c>
      <c r="J68" s="89">
        <f>Table15[[#This Row],[2764670768.0000]]+Table15[[#This Row],[Column9]]</f>
        <v>2692875117</v>
      </c>
      <c r="K68" s="90">
        <f>Table15[[#This Row],[5008382758.0000]]/درآمدها!$C$12</f>
        <v>0.83772157052905849</v>
      </c>
    </row>
    <row r="69" spans="1:11" ht="23.1" customHeight="1" x14ac:dyDescent="0.45">
      <c r="A69" s="88" t="s">
        <v>49</v>
      </c>
      <c r="B69" s="89">
        <v>0</v>
      </c>
      <c r="C69" s="89">
        <v>0</v>
      </c>
      <c r="D69" s="89">
        <v>0</v>
      </c>
      <c r="E69" s="89">
        <f>Table15[[#This Row],[0]]+Table15[[#This Row],[1052073440.0000]]+Table15[[#This Row],[2243711990.0000]]</f>
        <v>0</v>
      </c>
      <c r="F69" s="90">
        <f>Table15[[#This Row],[3295785430.0000]]/درآمدها!$C$12</f>
        <v>0</v>
      </c>
      <c r="G69" s="89">
        <v>0</v>
      </c>
      <c r="H69" s="89">
        <v>0</v>
      </c>
      <c r="I69" s="89">
        <v>3348652990</v>
      </c>
      <c r="J69" s="89">
        <f>Table15[[#This Row],[2764670768.0000]]+Table15[[#This Row],[Column9]]</f>
        <v>3348652990</v>
      </c>
      <c r="K69" s="90">
        <f>Table15[[#This Row],[5008382758.0000]]/درآمدها!$C$12</f>
        <v>1.0417263036931348</v>
      </c>
    </row>
    <row r="70" spans="1:11" ht="23.1" customHeight="1" x14ac:dyDescent="0.45">
      <c r="A70" s="88" t="s">
        <v>115</v>
      </c>
      <c r="B70" s="89">
        <v>0</v>
      </c>
      <c r="C70" s="89">
        <v>670204506</v>
      </c>
      <c r="D70" s="89">
        <v>92879087</v>
      </c>
      <c r="E70" s="89">
        <f>Table15[[#This Row],[0]]+Table15[[#This Row],[1052073440.0000]]+Table15[[#This Row],[2243711990.0000]]</f>
        <v>763083593</v>
      </c>
      <c r="F70" s="90">
        <f>Table15[[#This Row],[3295785430.0000]]/درآمدها!$C$12</f>
        <v>0.2373862723664199</v>
      </c>
      <c r="G70" s="89">
        <v>0</v>
      </c>
      <c r="H70" s="89">
        <v>670204506</v>
      </c>
      <c r="I70" s="89">
        <v>2084804301</v>
      </c>
      <c r="J70" s="89">
        <f>Table15[[#This Row],[2764670768.0000]]+Table15[[#This Row],[Column9]]</f>
        <v>2755008807</v>
      </c>
      <c r="K70" s="90">
        <f>Table15[[#This Row],[5008382758.0000]]/درآمدها!$C$12</f>
        <v>0.85705062594680581</v>
      </c>
    </row>
    <row r="71" spans="1:11" ht="23.1" customHeight="1" x14ac:dyDescent="0.45">
      <c r="A71" s="88" t="s">
        <v>50</v>
      </c>
      <c r="B71" s="89">
        <v>0</v>
      </c>
      <c r="C71" s="89">
        <v>-1863541125</v>
      </c>
      <c r="D71" s="89">
        <v>644021251</v>
      </c>
      <c r="E71" s="89">
        <f>Table15[[#This Row],[0]]+Table15[[#This Row],[1052073440.0000]]+Table15[[#This Row],[2243711990.0000]]</f>
        <v>-1219519874</v>
      </c>
      <c r="F71" s="90">
        <f>Table15[[#This Row],[3295785430.0000]]/درآمدها!$C$12</f>
        <v>-0.37937819607350159</v>
      </c>
      <c r="G71" s="89">
        <v>0</v>
      </c>
      <c r="H71" s="89">
        <v>-1191736326</v>
      </c>
      <c r="I71" s="89">
        <v>6018459697</v>
      </c>
      <c r="J71" s="89">
        <f>Table15[[#This Row],[2764670768.0000]]+Table15[[#This Row],[Column9]]</f>
        <v>4826723371</v>
      </c>
      <c r="K71" s="90">
        <f>Table15[[#This Row],[5008382758.0000]]/درآمدها!$C$12</f>
        <v>1.5015365017624884</v>
      </c>
    </row>
    <row r="72" spans="1:11" ht="23.1" customHeight="1" x14ac:dyDescent="0.45">
      <c r="A72" s="88" t="s">
        <v>154</v>
      </c>
      <c r="B72" s="89">
        <v>0</v>
      </c>
      <c r="C72" s="89">
        <v>-829243768</v>
      </c>
      <c r="D72" s="89">
        <v>-88057765</v>
      </c>
      <c r="E72" s="89">
        <f>Table15[[#This Row],[0]]+Table15[[#This Row],[1052073440.0000]]+Table15[[#This Row],[2243711990.0000]]</f>
        <v>-917301533</v>
      </c>
      <c r="F72" s="90">
        <f>Table15[[#This Row],[3295785430.0000]]/درآمدها!$C$12</f>
        <v>-0.28536164786191714</v>
      </c>
      <c r="G72" s="89">
        <v>0</v>
      </c>
      <c r="H72" s="89">
        <v>-453103709</v>
      </c>
      <c r="I72" s="89">
        <v>-88057765</v>
      </c>
      <c r="J72" s="89">
        <f>Table15[[#This Row],[2764670768.0000]]+Table15[[#This Row],[Column9]]</f>
        <v>-541161474</v>
      </c>
      <c r="K72" s="90">
        <f>Table15[[#This Row],[5008382758.0000]]/درآمدها!$C$12</f>
        <v>-0.16834892826896</v>
      </c>
    </row>
    <row r="73" spans="1:11" ht="23.1" customHeight="1" x14ac:dyDescent="0.45">
      <c r="A73" s="88" t="s">
        <v>119</v>
      </c>
      <c r="B73" s="89">
        <v>0</v>
      </c>
      <c r="C73" s="89">
        <v>55472415</v>
      </c>
      <c r="D73" s="89">
        <v>-3665995933</v>
      </c>
      <c r="E73" s="89">
        <f>Table15[[#This Row],[0]]+Table15[[#This Row],[1052073440.0000]]+Table15[[#This Row],[2243711990.0000]]</f>
        <v>-3610523518</v>
      </c>
      <c r="F73" s="90">
        <f>Table15[[#This Row],[3295785430.0000]]/درآمدها!$C$12</f>
        <v>-1.1231911249195377</v>
      </c>
      <c r="G73" s="89">
        <v>0</v>
      </c>
      <c r="H73" s="89">
        <v>-585020585</v>
      </c>
      <c r="I73" s="89">
        <v>-1881740938</v>
      </c>
      <c r="J73" s="89">
        <f>Table15[[#This Row],[2764670768.0000]]+Table15[[#This Row],[Column9]]</f>
        <v>-2466761523</v>
      </c>
      <c r="K73" s="90">
        <f>Table15[[#This Row],[5008382758.0000]]/درآمدها!$C$12</f>
        <v>-0.7673803081779571</v>
      </c>
    </row>
    <row r="74" spans="1:11" ht="23.1" customHeight="1" x14ac:dyDescent="0.45">
      <c r="A74" s="88" t="s">
        <v>51</v>
      </c>
      <c r="B74" s="89">
        <v>0</v>
      </c>
      <c r="C74" s="89">
        <v>0</v>
      </c>
      <c r="D74" s="89">
        <v>0</v>
      </c>
      <c r="E74" s="89">
        <f>Table15[[#This Row],[0]]+Table15[[#This Row],[1052073440.0000]]+Table15[[#This Row],[2243711990.0000]]</f>
        <v>0</v>
      </c>
      <c r="F74" s="90">
        <f>Table15[[#This Row],[3295785430.0000]]/درآمدها!$C$12</f>
        <v>0</v>
      </c>
      <c r="G74" s="89">
        <v>0</v>
      </c>
      <c r="H74" s="89">
        <v>0</v>
      </c>
      <c r="I74" s="89">
        <v>618829344</v>
      </c>
      <c r="J74" s="89">
        <f>Table15[[#This Row],[2764670768.0000]]+Table15[[#This Row],[Column9]]</f>
        <v>618829344</v>
      </c>
      <c r="K74" s="90">
        <f>Table15[[#This Row],[5008382758.0000]]/درآمدها!$C$12</f>
        <v>0.19251048319042677</v>
      </c>
    </row>
    <row r="75" spans="1:11" ht="23.1" customHeight="1" x14ac:dyDescent="0.45">
      <c r="A75" s="88" t="s">
        <v>108</v>
      </c>
      <c r="B75" s="89">
        <v>171057631</v>
      </c>
      <c r="C75" s="89">
        <v>361274158</v>
      </c>
      <c r="D75" s="89">
        <v>635643247</v>
      </c>
      <c r="E75" s="89">
        <f>Table15[[#This Row],[0]]+Table15[[#This Row],[1052073440.0000]]+Table15[[#This Row],[2243711990.0000]]</f>
        <v>1167975036</v>
      </c>
      <c r="F75" s="90">
        <f>Table15[[#This Row],[3295785430.0000]]/درآمدها!$C$12</f>
        <v>0.36334320716167606</v>
      </c>
      <c r="G75" s="89">
        <v>0</v>
      </c>
      <c r="H75" s="89">
        <v>28620160</v>
      </c>
      <c r="I75" s="89">
        <v>1688534368</v>
      </c>
      <c r="J75" s="89">
        <f>Table15[[#This Row],[2764670768.0000]]+Table15[[#This Row],[Column9]]</f>
        <v>1717154528</v>
      </c>
      <c r="K75" s="90">
        <f>Table15[[#This Row],[5008382758.0000]]/درآمدها!$C$12</f>
        <v>0.53418644591279951</v>
      </c>
    </row>
    <row r="76" spans="1:11" ht="23.1" customHeight="1" x14ac:dyDescent="0.45">
      <c r="A76" s="88" t="s">
        <v>52</v>
      </c>
      <c r="B76" s="89">
        <v>0</v>
      </c>
      <c r="C76" s="89">
        <v>-1655139885</v>
      </c>
      <c r="D76" s="89">
        <v>0</v>
      </c>
      <c r="E76" s="89">
        <f>Table15[[#This Row],[0]]+Table15[[#This Row],[1052073440.0000]]+Table15[[#This Row],[2243711990.0000]]</f>
        <v>-1655139885</v>
      </c>
      <c r="F76" s="90">
        <f>Table15[[#This Row],[3295785430.0000]]/درآمدها!$C$12</f>
        <v>-0.51489442460746881</v>
      </c>
      <c r="G76" s="89">
        <v>0</v>
      </c>
      <c r="H76" s="89">
        <v>-701855462</v>
      </c>
      <c r="I76" s="89">
        <v>6234209696</v>
      </c>
      <c r="J76" s="89">
        <f>Table15[[#This Row],[2764670768.0000]]+Table15[[#This Row],[Column9]]</f>
        <v>5532354234</v>
      </c>
      <c r="K76" s="90">
        <f>Table15[[#This Row],[5008382758.0000]]/درآمدها!$C$12</f>
        <v>1.7210499099537584</v>
      </c>
    </row>
    <row r="77" spans="1:11" ht="23.1" customHeight="1" x14ac:dyDescent="0.45">
      <c r="A77" s="88" t="s">
        <v>155</v>
      </c>
      <c r="B77" s="89">
        <v>0</v>
      </c>
      <c r="C77" s="89">
        <v>0</v>
      </c>
      <c r="D77" s="89">
        <v>0</v>
      </c>
      <c r="E77" s="89">
        <f>Table15[[#This Row],[0]]+Table15[[#This Row],[1052073440.0000]]+Table15[[#This Row],[2243711990.0000]]</f>
        <v>0</v>
      </c>
      <c r="F77" s="90">
        <f>Table15[[#This Row],[3295785430.0000]]/درآمدها!$C$12</f>
        <v>0</v>
      </c>
      <c r="G77" s="89">
        <v>0</v>
      </c>
      <c r="H77" s="89">
        <v>0</v>
      </c>
      <c r="I77" s="89">
        <v>1381747</v>
      </c>
      <c r="J77" s="89">
        <f>Table15[[#This Row],[2764670768.0000]]+Table15[[#This Row],[Column9]]</f>
        <v>1381747</v>
      </c>
      <c r="K77" s="90">
        <f>Table15[[#This Row],[5008382758.0000]]/درآمدها!$C$12</f>
        <v>4.2984513452051592E-4</v>
      </c>
    </row>
    <row r="78" spans="1:11" ht="23.1" customHeight="1" x14ac:dyDescent="0.45">
      <c r="A78" s="88" t="s">
        <v>53</v>
      </c>
      <c r="B78" s="89">
        <v>0</v>
      </c>
      <c r="C78" s="89">
        <v>0</v>
      </c>
      <c r="D78" s="89">
        <v>0</v>
      </c>
      <c r="E78" s="89">
        <f>Table15[[#This Row],[0]]+Table15[[#This Row],[1052073440.0000]]+Table15[[#This Row],[2243711990.0000]]</f>
        <v>0</v>
      </c>
      <c r="F78" s="90">
        <f>Table15[[#This Row],[3295785430.0000]]/درآمدها!$C$12</f>
        <v>0</v>
      </c>
      <c r="G78" s="89">
        <v>0</v>
      </c>
      <c r="H78" s="89">
        <v>0</v>
      </c>
      <c r="I78" s="89">
        <v>3720961946</v>
      </c>
      <c r="J78" s="89">
        <f>Table15[[#This Row],[2764670768.0000]]+Table15[[#This Row],[Column9]]</f>
        <v>3720961946</v>
      </c>
      <c r="K78" s="90">
        <f>Table15[[#This Row],[5008382758.0000]]/درآمدها!$C$12</f>
        <v>1.1575472124955513</v>
      </c>
    </row>
    <row r="79" spans="1:11" ht="23.1" customHeight="1" x14ac:dyDescent="0.45">
      <c r="A79" s="88" t="s">
        <v>230</v>
      </c>
      <c r="B79" s="89">
        <v>0</v>
      </c>
      <c r="C79" s="89">
        <v>-108534243</v>
      </c>
      <c r="D79" s="89">
        <v>-84351680</v>
      </c>
      <c r="E79" s="89">
        <f>Table15[[#This Row],[0]]+Table15[[#This Row],[1052073440.0000]]+Table15[[#This Row],[2243711990.0000]]</f>
        <v>-192885923</v>
      </c>
      <c r="F79" s="90">
        <f>Table15[[#This Row],[3295785430.0000]]/درآمدها!$C$12</f>
        <v>-6.0004527253577446E-2</v>
      </c>
      <c r="G79" s="89">
        <v>0</v>
      </c>
      <c r="H79" s="89">
        <v>-108534243</v>
      </c>
      <c r="I79" s="89">
        <v>-84351680</v>
      </c>
      <c r="J79" s="89">
        <f>Table15[[#This Row],[2764670768.0000]]+Table15[[#This Row],[Column9]]</f>
        <v>-192885923</v>
      </c>
      <c r="K79" s="90">
        <f>Table15[[#This Row],[5008382758.0000]]/درآمدها!$C$12</f>
        <v>-6.0004527253577446E-2</v>
      </c>
    </row>
    <row r="80" spans="1:11" ht="23.1" customHeight="1" x14ac:dyDescent="0.45">
      <c r="A80" s="88" t="s">
        <v>54</v>
      </c>
      <c r="B80" s="89">
        <v>0</v>
      </c>
      <c r="C80" s="89">
        <v>0</v>
      </c>
      <c r="D80" s="89">
        <v>0</v>
      </c>
      <c r="E80" s="89">
        <f>Table15[[#This Row],[0]]+Table15[[#This Row],[1052073440.0000]]+Table15[[#This Row],[2243711990.0000]]</f>
        <v>0</v>
      </c>
      <c r="F80" s="90">
        <f>Table15[[#This Row],[3295785430.0000]]/درآمدها!$C$12</f>
        <v>0</v>
      </c>
      <c r="G80" s="89">
        <v>0</v>
      </c>
      <c r="H80" s="89">
        <v>0</v>
      </c>
      <c r="I80" s="89">
        <v>592175053</v>
      </c>
      <c r="J80" s="89">
        <f>Table15[[#This Row],[2764670768.0000]]+Table15[[#This Row],[Column9]]</f>
        <v>592175053</v>
      </c>
      <c r="K80" s="90">
        <f>Table15[[#This Row],[5008382758.0000]]/درآمدها!$C$12</f>
        <v>0.18421864879495206</v>
      </c>
    </row>
    <row r="81" spans="1:11" ht="23.1" customHeight="1" x14ac:dyDescent="0.45">
      <c r="A81" s="88" t="s">
        <v>55</v>
      </c>
      <c r="B81" s="89">
        <v>0</v>
      </c>
      <c r="C81" s="89">
        <v>0</v>
      </c>
      <c r="D81" s="89">
        <v>0</v>
      </c>
      <c r="E81" s="89">
        <f>Table15[[#This Row],[0]]+Table15[[#This Row],[1052073440.0000]]+Table15[[#This Row],[2243711990.0000]]</f>
        <v>0</v>
      </c>
      <c r="F81" s="90">
        <f>Table15[[#This Row],[3295785430.0000]]/درآمدها!$C$12</f>
        <v>0</v>
      </c>
      <c r="G81" s="89">
        <v>0</v>
      </c>
      <c r="H81" s="89">
        <v>0</v>
      </c>
      <c r="I81" s="89">
        <v>337499030</v>
      </c>
      <c r="J81" s="89">
        <f>Table15[[#This Row],[2764670768.0000]]+Table15[[#This Row],[Column9]]</f>
        <v>337499030</v>
      </c>
      <c r="K81" s="90">
        <f>Table15[[#This Row],[5008382758.0000]]/درآمدها!$C$12</f>
        <v>0.10499195290519439</v>
      </c>
    </row>
    <row r="82" spans="1:11" ht="23.1" customHeight="1" x14ac:dyDescent="0.45">
      <c r="A82" s="88" t="s">
        <v>56</v>
      </c>
      <c r="B82" s="89">
        <v>0</v>
      </c>
      <c r="C82" s="89">
        <v>0</v>
      </c>
      <c r="D82" s="89">
        <v>0</v>
      </c>
      <c r="E82" s="89">
        <f>Table15[[#This Row],[0]]+Table15[[#This Row],[1052073440.0000]]+Table15[[#This Row],[2243711990.0000]]</f>
        <v>0</v>
      </c>
      <c r="F82" s="90">
        <f>Table15[[#This Row],[3295785430.0000]]/درآمدها!$C$12</f>
        <v>0</v>
      </c>
      <c r="G82" s="89">
        <v>0</v>
      </c>
      <c r="H82" s="89">
        <v>0</v>
      </c>
      <c r="I82" s="89">
        <v>-331358323</v>
      </c>
      <c r="J82" s="89">
        <f>Table15[[#This Row],[2764670768.0000]]+Table15[[#This Row],[Column9]]</f>
        <v>-331358323</v>
      </c>
      <c r="K82" s="90">
        <f>Table15[[#This Row],[5008382758.0000]]/درآمدها!$C$12</f>
        <v>-0.10308165165144383</v>
      </c>
    </row>
    <row r="83" spans="1:11" ht="23.1" customHeight="1" x14ac:dyDescent="0.45">
      <c r="A83" s="88" t="s">
        <v>57</v>
      </c>
      <c r="B83" s="89">
        <v>0</v>
      </c>
      <c r="C83" s="89">
        <v>-6091328107</v>
      </c>
      <c r="D83" s="89">
        <v>-336482777</v>
      </c>
      <c r="E83" s="89">
        <f>Table15[[#This Row],[0]]+Table15[[#This Row],[1052073440.0000]]+Table15[[#This Row],[2243711990.0000]]</f>
        <v>-6427810884</v>
      </c>
      <c r="F83" s="90">
        <f>Table15[[#This Row],[3295785430.0000]]/درآمدها!$C$12</f>
        <v>-1.9996158733150253</v>
      </c>
      <c r="G83" s="89">
        <v>0</v>
      </c>
      <c r="H83" s="89">
        <v>-6146515341</v>
      </c>
      <c r="I83" s="89">
        <v>-458074590</v>
      </c>
      <c r="J83" s="89">
        <f>Table15[[#This Row],[2764670768.0000]]+Table15[[#This Row],[Column9]]</f>
        <v>-6604589931</v>
      </c>
      <c r="K83" s="90">
        <f>Table15[[#This Row],[5008382758.0000]]/درآمدها!$C$12</f>
        <v>-2.0546097421188829</v>
      </c>
    </row>
    <row r="84" spans="1:11" ht="23.1" customHeight="1" x14ac:dyDescent="0.45">
      <c r="A84" s="88" t="s">
        <v>113</v>
      </c>
      <c r="B84" s="89">
        <v>0</v>
      </c>
      <c r="C84" s="89">
        <v>0</v>
      </c>
      <c r="D84" s="89">
        <v>0</v>
      </c>
      <c r="E84" s="89">
        <f>Table15[[#This Row],[0]]+Table15[[#This Row],[1052073440.0000]]+Table15[[#This Row],[2243711990.0000]]</f>
        <v>0</v>
      </c>
      <c r="F84" s="90">
        <f>Table15[[#This Row],[3295785430.0000]]/درآمدها!$C$12</f>
        <v>0</v>
      </c>
      <c r="G84" s="89">
        <v>0</v>
      </c>
      <c r="H84" s="89">
        <v>0</v>
      </c>
      <c r="I84" s="89">
        <v>1109409755</v>
      </c>
      <c r="J84" s="89">
        <f>Table15[[#This Row],[2764670768.0000]]+Table15[[#This Row],[Column9]]</f>
        <v>1109409755</v>
      </c>
      <c r="K84" s="90">
        <f>Table15[[#This Row],[5008382758.0000]]/درآمدها!$C$12</f>
        <v>0.34512424154085197</v>
      </c>
    </row>
    <row r="85" spans="1:11" ht="23.1" customHeight="1" x14ac:dyDescent="0.45">
      <c r="A85" s="88" t="s">
        <v>111</v>
      </c>
      <c r="B85" s="89">
        <v>0</v>
      </c>
      <c r="C85" s="89">
        <v>-1262269073</v>
      </c>
      <c r="D85" s="89">
        <v>0</v>
      </c>
      <c r="E85" s="89">
        <f>Table15[[#This Row],[0]]+Table15[[#This Row],[1052073440.0000]]+Table15[[#This Row],[2243711990.0000]]</f>
        <v>-1262269073</v>
      </c>
      <c r="F85" s="90">
        <f>Table15[[#This Row],[3295785430.0000]]/درآمدها!$C$12</f>
        <v>-0.39267696581557399</v>
      </c>
      <c r="G85" s="89">
        <v>0</v>
      </c>
      <c r="H85" s="89">
        <v>-1262269073</v>
      </c>
      <c r="I85" s="89">
        <v>1967445431</v>
      </c>
      <c r="J85" s="89">
        <f>Table15[[#This Row],[2764670768.0000]]+Table15[[#This Row],[Column9]]</f>
        <v>705176358</v>
      </c>
      <c r="K85" s="90">
        <f>Table15[[#This Row],[5008382758.0000]]/درآمدها!$C$12</f>
        <v>0.21937201706621942</v>
      </c>
    </row>
    <row r="86" spans="1:11" ht="23.1" customHeight="1" x14ac:dyDescent="0.45">
      <c r="A86" s="88" t="s">
        <v>109</v>
      </c>
      <c r="B86" s="89">
        <v>0</v>
      </c>
      <c r="C86" s="89">
        <v>0</v>
      </c>
      <c r="D86" s="89">
        <v>0</v>
      </c>
      <c r="E86" s="89">
        <f>Table15[[#This Row],[0]]+Table15[[#This Row],[1052073440.0000]]+Table15[[#This Row],[2243711990.0000]]</f>
        <v>0</v>
      </c>
      <c r="F86" s="90">
        <f>Table15[[#This Row],[3295785430.0000]]/درآمدها!$C$12</f>
        <v>0</v>
      </c>
      <c r="G86" s="89">
        <v>0</v>
      </c>
      <c r="H86" s="89">
        <v>0</v>
      </c>
      <c r="I86" s="89">
        <v>583900</v>
      </c>
      <c r="J86" s="89">
        <f>Table15[[#This Row],[2764670768.0000]]+Table15[[#This Row],[Column9]]</f>
        <v>583900</v>
      </c>
      <c r="K86" s="90">
        <f>Table15[[#This Row],[5008382758.0000]]/درآمدها!$C$12</f>
        <v>1.8164437776707981E-4</v>
      </c>
    </row>
    <row r="87" spans="1:11" ht="23.1" customHeight="1" x14ac:dyDescent="0.45">
      <c r="A87" s="88" t="s">
        <v>156</v>
      </c>
      <c r="B87" s="89">
        <v>0</v>
      </c>
      <c r="C87" s="89">
        <v>-2044161613</v>
      </c>
      <c r="D87" s="89">
        <v>-755263653</v>
      </c>
      <c r="E87" s="89">
        <f>Table15[[#This Row],[0]]+Table15[[#This Row],[1052073440.0000]]+Table15[[#This Row],[2243711990.0000]]</f>
        <v>-2799425266</v>
      </c>
      <c r="F87" s="90">
        <f>Table15[[#This Row],[3295785430.0000]]/درآمدها!$C$12</f>
        <v>-0.87086806053778365</v>
      </c>
      <c r="G87" s="89">
        <v>0</v>
      </c>
      <c r="H87" s="89">
        <v>-3169202988</v>
      </c>
      <c r="I87" s="89">
        <v>-753535413</v>
      </c>
      <c r="J87" s="89">
        <f>Table15[[#This Row],[2764670768.0000]]+Table15[[#This Row],[Column9]]</f>
        <v>-3922738401</v>
      </c>
      <c r="K87" s="90">
        <f>Table15[[#This Row],[5008382758.0000]]/درآمدها!$C$12</f>
        <v>-1.2203174790078346</v>
      </c>
    </row>
    <row r="88" spans="1:11" ht="23.1" customHeight="1" x14ac:dyDescent="0.45">
      <c r="A88" s="88" t="s">
        <v>58</v>
      </c>
      <c r="B88" s="89">
        <v>0</v>
      </c>
      <c r="C88" s="89">
        <v>0</v>
      </c>
      <c r="D88" s="89">
        <v>0</v>
      </c>
      <c r="E88" s="89">
        <f>Table15[[#This Row],[0]]+Table15[[#This Row],[1052073440.0000]]+Table15[[#This Row],[2243711990.0000]]</f>
        <v>0</v>
      </c>
      <c r="F88" s="90">
        <f>Table15[[#This Row],[3295785430.0000]]/درآمدها!$C$12</f>
        <v>0</v>
      </c>
      <c r="G88" s="89">
        <v>0</v>
      </c>
      <c r="H88" s="89">
        <v>0</v>
      </c>
      <c r="I88" s="89">
        <v>110061</v>
      </c>
      <c r="J88" s="89">
        <f>Table15[[#This Row],[2764670768.0000]]+Table15[[#This Row],[Column9]]</f>
        <v>110061</v>
      </c>
      <c r="K88" s="90">
        <f>Table15[[#This Row],[5008382758.0000]]/درآمدها!$C$12</f>
        <v>3.4238674193222422E-5</v>
      </c>
    </row>
    <row r="89" spans="1:11" ht="23.1" customHeight="1" x14ac:dyDescent="0.45">
      <c r="A89" s="88" t="s">
        <v>59</v>
      </c>
      <c r="B89" s="89">
        <v>0</v>
      </c>
      <c r="C89" s="89">
        <v>-457870590</v>
      </c>
      <c r="D89" s="89">
        <v>0</v>
      </c>
      <c r="E89" s="89">
        <f>Table15[[#This Row],[0]]+Table15[[#This Row],[1052073440.0000]]+Table15[[#This Row],[2243711990.0000]]</f>
        <v>-457870590</v>
      </c>
      <c r="F89" s="90">
        <f>Table15[[#This Row],[3295785430.0000]]/درآمدها!$C$12</f>
        <v>-0.14243812025757102</v>
      </c>
      <c r="G89" s="89">
        <v>0</v>
      </c>
      <c r="H89" s="89">
        <v>1381350528</v>
      </c>
      <c r="I89" s="89">
        <v>1128252683</v>
      </c>
      <c r="J89" s="89">
        <f>Table15[[#This Row],[2764670768.0000]]+Table15[[#This Row],[Column9]]</f>
        <v>2509603211</v>
      </c>
      <c r="K89" s="90">
        <f>Table15[[#This Row],[5008382758.0000]]/درآمدها!$C$12</f>
        <v>0.78070785015304078</v>
      </c>
    </row>
    <row r="90" spans="1:11" ht="23.1" customHeight="1" x14ac:dyDescent="0.45">
      <c r="A90" s="88" t="s">
        <v>157</v>
      </c>
      <c r="B90" s="89">
        <v>0</v>
      </c>
      <c r="C90" s="89">
        <v>0</v>
      </c>
      <c r="D90" s="89">
        <v>0</v>
      </c>
      <c r="E90" s="89">
        <f>Table15[[#This Row],[0]]+Table15[[#This Row],[1052073440.0000]]+Table15[[#This Row],[2243711990.0000]]</f>
        <v>0</v>
      </c>
      <c r="F90" s="90">
        <f>Table15[[#This Row],[3295785430.0000]]/درآمدها!$C$12</f>
        <v>0</v>
      </c>
      <c r="G90" s="89">
        <v>0</v>
      </c>
      <c r="H90" s="89">
        <v>0</v>
      </c>
      <c r="I90" s="89">
        <v>314957801</v>
      </c>
      <c r="J90" s="89">
        <f>Table15[[#This Row],[2764670768.0000]]+Table15[[#This Row],[Column9]]</f>
        <v>314957801</v>
      </c>
      <c r="K90" s="90">
        <f>Table15[[#This Row],[5008382758.0000]]/درآمدها!$C$12</f>
        <v>9.7979643407317601E-2</v>
      </c>
    </row>
    <row r="91" spans="1:11" ht="23.1" customHeight="1" x14ac:dyDescent="0.45">
      <c r="A91" s="88" t="s">
        <v>266</v>
      </c>
      <c r="B91" s="89">
        <v>0</v>
      </c>
      <c r="C91" s="89">
        <v>0</v>
      </c>
      <c r="D91" s="89">
        <v>12141240</v>
      </c>
      <c r="E91" s="89">
        <f>Table15[[#This Row],[0]]+Table15[[#This Row],[1052073440.0000]]+Table15[[#This Row],[2243711990.0000]]</f>
        <v>12141240</v>
      </c>
      <c r="F91" s="90">
        <f>Table15[[#This Row],[3295785430.0000]]/درآمدها!$C$12</f>
        <v>3.7769960354868642E-3</v>
      </c>
      <c r="G91" s="89">
        <v>0</v>
      </c>
      <c r="H91" s="89">
        <v>0</v>
      </c>
      <c r="I91" s="89">
        <v>12141240</v>
      </c>
      <c r="J91" s="89">
        <f>Table15[[#This Row],[2764670768.0000]]+Table15[[#This Row],[Column9]]</f>
        <v>12141240</v>
      </c>
      <c r="K91" s="90">
        <f>Table15[[#This Row],[5008382758.0000]]/درآمدها!$C$12</f>
        <v>3.7769960354868642E-3</v>
      </c>
    </row>
    <row r="92" spans="1:11" ht="23.1" customHeight="1" x14ac:dyDescent="0.45">
      <c r="A92" s="88" t="s">
        <v>270</v>
      </c>
      <c r="B92" s="89">
        <v>0</v>
      </c>
      <c r="C92" s="89">
        <v>0</v>
      </c>
      <c r="D92" s="89">
        <v>-124828594</v>
      </c>
      <c r="E92" s="89">
        <f>Table15[[#This Row],[0]]+Table15[[#This Row],[1052073440.0000]]+Table15[[#This Row],[2243711990.0000]]</f>
        <v>-124828594</v>
      </c>
      <c r="F92" s="90">
        <f>Table15[[#This Row],[3295785430.0000]]/درآمدها!$C$12</f>
        <v>-3.8832697867219441E-2</v>
      </c>
      <c r="G92" s="89">
        <v>0</v>
      </c>
      <c r="H92" s="89">
        <v>0</v>
      </c>
      <c r="I92" s="89">
        <v>-124828594</v>
      </c>
      <c r="J92" s="89">
        <f>Table15[[#This Row],[2764670768.0000]]+Table15[[#This Row],[Column9]]</f>
        <v>-124828594</v>
      </c>
      <c r="K92" s="90">
        <f>Table15[[#This Row],[5008382758.0000]]/درآمدها!$C$12</f>
        <v>-3.8832697867219441E-2</v>
      </c>
    </row>
    <row r="93" spans="1:11" ht="23.1" customHeight="1" x14ac:dyDescent="0.45">
      <c r="A93" s="88" t="s">
        <v>272</v>
      </c>
      <c r="B93" s="89">
        <v>0</v>
      </c>
      <c r="C93" s="89">
        <v>0</v>
      </c>
      <c r="D93" s="89">
        <v>17841986</v>
      </c>
      <c r="E93" s="89">
        <f>Table15[[#This Row],[0]]+Table15[[#This Row],[1052073440.0000]]+Table15[[#This Row],[2243711990.0000]]</f>
        <v>17841986</v>
      </c>
      <c r="F93" s="90">
        <f>Table15[[#This Row],[3295785430.0000]]/درآمدها!$C$12</f>
        <v>5.5504306304143677E-3</v>
      </c>
      <c r="G93" s="89">
        <v>0</v>
      </c>
      <c r="H93" s="89">
        <v>0</v>
      </c>
      <c r="I93" s="89">
        <v>17841986</v>
      </c>
      <c r="J93" s="89">
        <f>Table15[[#This Row],[2764670768.0000]]+Table15[[#This Row],[Column9]]</f>
        <v>17841986</v>
      </c>
      <c r="K93" s="90">
        <f>Table15[[#This Row],[5008382758.0000]]/درآمدها!$C$12</f>
        <v>5.5504306304143677E-3</v>
      </c>
    </row>
    <row r="94" spans="1:11" ht="23.1" customHeight="1" x14ac:dyDescent="0.45">
      <c r="A94" s="88" t="s">
        <v>158</v>
      </c>
      <c r="B94" s="89">
        <v>0</v>
      </c>
      <c r="C94" s="89">
        <v>0</v>
      </c>
      <c r="D94" s="89">
        <v>0</v>
      </c>
      <c r="E94" s="89">
        <f>Table15[[#This Row],[0]]+Table15[[#This Row],[1052073440.0000]]+Table15[[#This Row],[2243711990.0000]]</f>
        <v>0</v>
      </c>
      <c r="F94" s="90">
        <f>Table15[[#This Row],[3295785430.0000]]/درآمدها!$C$12</f>
        <v>0</v>
      </c>
      <c r="G94" s="89">
        <v>0</v>
      </c>
      <c r="H94" s="89">
        <v>0</v>
      </c>
      <c r="I94" s="89">
        <v>34531222</v>
      </c>
      <c r="J94" s="89">
        <f>Table15[[#This Row],[2764670768.0000]]+Table15[[#This Row],[Column9]]</f>
        <v>34531222</v>
      </c>
      <c r="K94" s="90">
        <f>Table15[[#This Row],[5008382758.0000]]/درآمدها!$C$12</f>
        <v>1.0742254382132039E-2</v>
      </c>
    </row>
    <row r="95" spans="1:11" ht="23.1" customHeight="1" x14ac:dyDescent="0.45">
      <c r="A95" s="88" t="s">
        <v>191</v>
      </c>
      <c r="B95" s="89">
        <v>0</v>
      </c>
      <c r="C95" s="89">
        <v>-1084345216</v>
      </c>
      <c r="D95" s="89">
        <v>2645974422</v>
      </c>
      <c r="E95" s="89">
        <f>Table15[[#This Row],[0]]+Table15[[#This Row],[1052073440.0000]]+Table15[[#This Row],[2243711990.0000]]</f>
        <v>1561629206</v>
      </c>
      <c r="F95" s="90">
        <f>Table15[[#This Row],[3295785430.0000]]/درآمدها!$C$12</f>
        <v>0.48580435935394572</v>
      </c>
      <c r="G95" s="89">
        <v>0</v>
      </c>
      <c r="H95" s="89">
        <v>0</v>
      </c>
      <c r="I95" s="89">
        <v>2624157818</v>
      </c>
      <c r="J95" s="89">
        <f>Table15[[#This Row],[2764670768.0000]]+Table15[[#This Row],[Column9]]</f>
        <v>2624157818</v>
      </c>
      <c r="K95" s="90">
        <f>Table15[[#This Row],[5008382758.0000]]/درآمدها!$C$12</f>
        <v>0.81634443228845333</v>
      </c>
    </row>
    <row r="96" spans="1:11" ht="23.1" customHeight="1" x14ac:dyDescent="0.45">
      <c r="A96" s="88" t="s">
        <v>269</v>
      </c>
      <c r="B96" s="89">
        <v>0</v>
      </c>
      <c r="C96" s="89">
        <v>0</v>
      </c>
      <c r="D96" s="89">
        <v>623532510</v>
      </c>
      <c r="E96" s="89">
        <f>Table15[[#This Row],[0]]+Table15[[#This Row],[1052073440.0000]]+Table15[[#This Row],[2243711990.0000]]</f>
        <v>623532510</v>
      </c>
      <c r="F96" s="90">
        <f>Table15[[#This Row],[3295785430.0000]]/درآمدها!$C$12</f>
        <v>0.19397358245674853</v>
      </c>
      <c r="G96" s="89">
        <v>0</v>
      </c>
      <c r="H96" s="89">
        <v>0</v>
      </c>
      <c r="I96" s="89">
        <v>623532510</v>
      </c>
      <c r="J96" s="89">
        <f>Table15[[#This Row],[2764670768.0000]]+Table15[[#This Row],[Column9]]</f>
        <v>623532510</v>
      </c>
      <c r="K96" s="90">
        <f>Table15[[#This Row],[5008382758.0000]]/درآمدها!$C$12</f>
        <v>0.19397358245674853</v>
      </c>
    </row>
    <row r="97" spans="1:11" ht="23.1" customHeight="1" x14ac:dyDescent="0.45">
      <c r="A97" s="88" t="s">
        <v>273</v>
      </c>
      <c r="B97" s="89">
        <v>0</v>
      </c>
      <c r="C97" s="89">
        <v>0</v>
      </c>
      <c r="D97" s="89">
        <v>-313907936</v>
      </c>
      <c r="E97" s="89">
        <f>Table15[[#This Row],[0]]+Table15[[#This Row],[1052073440.0000]]+Table15[[#This Row],[2243711990.0000]]</f>
        <v>-313907936</v>
      </c>
      <c r="F97" s="90">
        <f>Table15[[#This Row],[3295785430.0000]]/درآمدها!$C$12</f>
        <v>-9.7653042834163928E-2</v>
      </c>
      <c r="G97" s="89">
        <v>0</v>
      </c>
      <c r="H97" s="89">
        <v>0</v>
      </c>
      <c r="I97" s="89">
        <v>-313907936</v>
      </c>
      <c r="J97" s="89">
        <f>Table15[[#This Row],[2764670768.0000]]+Table15[[#This Row],[Column9]]</f>
        <v>-313907936</v>
      </c>
      <c r="K97" s="90">
        <f>Table15[[#This Row],[5008382758.0000]]/درآمدها!$C$12</f>
        <v>-9.7653042834163928E-2</v>
      </c>
    </row>
    <row r="98" spans="1:11" ht="23.1" customHeight="1" x14ac:dyDescent="0.45">
      <c r="A98" s="88" t="s">
        <v>233</v>
      </c>
      <c r="B98" s="89">
        <v>0</v>
      </c>
      <c r="C98" s="89">
        <v>397180391</v>
      </c>
      <c r="D98" s="89">
        <v>-6768853991</v>
      </c>
      <c r="E98" s="89">
        <f>Table15[[#This Row],[0]]+Table15[[#This Row],[1052073440.0000]]+Table15[[#This Row],[2243711990.0000]]</f>
        <v>-6371673600</v>
      </c>
      <c r="F98" s="90">
        <f>Table15[[#This Row],[3295785430.0000]]/درآمدها!$C$12</f>
        <v>-1.9821522288181699</v>
      </c>
      <c r="G98" s="89">
        <v>0</v>
      </c>
      <c r="H98" s="89">
        <v>397180391</v>
      </c>
      <c r="I98" s="89">
        <v>-6768853991</v>
      </c>
      <c r="J98" s="89">
        <f>Table15[[#This Row],[2764670768.0000]]+Table15[[#This Row],[Column9]]</f>
        <v>-6371673600</v>
      </c>
      <c r="K98" s="90">
        <f>Table15[[#This Row],[5008382758.0000]]/درآمدها!$C$12</f>
        <v>-1.9821522288181699</v>
      </c>
    </row>
    <row r="99" spans="1:11" ht="23.1" customHeight="1" x14ac:dyDescent="0.45">
      <c r="A99" s="88" t="s">
        <v>178</v>
      </c>
      <c r="B99" s="89">
        <v>0</v>
      </c>
      <c r="C99" s="89">
        <v>209000000</v>
      </c>
      <c r="D99" s="89">
        <v>5769802560</v>
      </c>
      <c r="E99" s="89">
        <f>Table15[[#This Row],[0]]+Table15[[#This Row],[1052073440.0000]]+Table15[[#This Row],[2243711990.0000]]</f>
        <v>5978802560</v>
      </c>
      <c r="F99" s="90">
        <f>Table15[[#This Row],[3295785430.0000]]/درآمدها!$C$12</f>
        <v>1.8599346990981742</v>
      </c>
      <c r="G99" s="89">
        <v>0</v>
      </c>
      <c r="H99" s="89">
        <v>0</v>
      </c>
      <c r="I99" s="89">
        <v>5768142982</v>
      </c>
      <c r="J99" s="89">
        <f>Table15[[#This Row],[2764670768.0000]]+Table15[[#This Row],[Column9]]</f>
        <v>5768142982</v>
      </c>
      <c r="K99" s="90">
        <f>Table15[[#This Row],[5008382758.0000]]/درآمدها!$C$12</f>
        <v>1.7944009981793771</v>
      </c>
    </row>
    <row r="100" spans="1:11" ht="23.1" customHeight="1" x14ac:dyDescent="0.45">
      <c r="A100" s="88" t="s">
        <v>188</v>
      </c>
      <c r="B100" s="89">
        <v>0</v>
      </c>
      <c r="C100" s="89">
        <v>-4703752360</v>
      </c>
      <c r="D100" s="89">
        <v>815926633</v>
      </c>
      <c r="E100" s="89">
        <f>Table15[[#This Row],[0]]+Table15[[#This Row],[1052073440.0000]]+Table15[[#This Row],[2243711990.0000]]</f>
        <v>-3887825727</v>
      </c>
      <c r="F100" s="90">
        <f>Table15[[#This Row],[3295785430.0000]]/درآمدها!$C$12</f>
        <v>-1.2094565594241475</v>
      </c>
      <c r="G100" s="89">
        <v>0</v>
      </c>
      <c r="H100" s="89">
        <v>-1272283360</v>
      </c>
      <c r="I100" s="89">
        <v>811363910</v>
      </c>
      <c r="J100" s="89">
        <f>Table15[[#This Row],[2764670768.0000]]+Table15[[#This Row],[Column9]]</f>
        <v>-460919450</v>
      </c>
      <c r="K100" s="90">
        <f>Table15[[#This Row],[5008382758.0000]]/درآمدها!$C$12</f>
        <v>-0.14338658451103725</v>
      </c>
    </row>
    <row r="101" spans="1:11" ht="23.1" customHeight="1" x14ac:dyDescent="0.45">
      <c r="A101" s="88" t="s">
        <v>159</v>
      </c>
      <c r="B101" s="89">
        <v>0</v>
      </c>
      <c r="C101" s="89">
        <v>335183124</v>
      </c>
      <c r="D101" s="89">
        <v>-3169852922</v>
      </c>
      <c r="E101" s="89">
        <f>Table15[[#This Row],[0]]+Table15[[#This Row],[1052073440.0000]]+Table15[[#This Row],[2243711990.0000]]</f>
        <v>-2834669798</v>
      </c>
      <c r="F101" s="90">
        <f>Table15[[#This Row],[3295785430.0000]]/درآمدها!$C$12</f>
        <v>-0.88183221721672178</v>
      </c>
      <c r="G101" s="89">
        <v>0</v>
      </c>
      <c r="H101" s="89">
        <v>0</v>
      </c>
      <c r="I101" s="89">
        <v>-2684304122</v>
      </c>
      <c r="J101" s="89">
        <f>Table15[[#This Row],[2764670768.0000]]+Table15[[#This Row],[Column9]]</f>
        <v>-2684304122</v>
      </c>
      <c r="K101" s="90">
        <f>Table15[[#This Row],[5008382758.0000]]/درآمدها!$C$12</f>
        <v>-0.83505523544836013</v>
      </c>
    </row>
    <row r="102" spans="1:11" ht="23.1" customHeight="1" x14ac:dyDescent="0.45">
      <c r="A102" s="88" t="s">
        <v>177</v>
      </c>
      <c r="B102" s="89">
        <v>0</v>
      </c>
      <c r="C102" s="89">
        <v>-281898000</v>
      </c>
      <c r="D102" s="89">
        <v>586790475</v>
      </c>
      <c r="E102" s="89">
        <f>Table15[[#This Row],[0]]+Table15[[#This Row],[1052073440.0000]]+Table15[[#This Row],[2243711990.0000]]</f>
        <v>304892475</v>
      </c>
      <c r="F102" s="90">
        <f>Table15[[#This Row],[3295785430.0000]]/درآمدها!$C$12</f>
        <v>9.4848439642472915E-2</v>
      </c>
      <c r="G102" s="89">
        <v>0</v>
      </c>
      <c r="H102" s="89">
        <v>0</v>
      </c>
      <c r="I102" s="89">
        <v>586256546</v>
      </c>
      <c r="J102" s="89">
        <f>Table15[[#This Row],[2764670768.0000]]+Table15[[#This Row],[Column9]]</f>
        <v>586256546</v>
      </c>
      <c r="K102" s="90">
        <f>Table15[[#This Row],[5008382758.0000]]/درآمدها!$C$12</f>
        <v>0.18237747133078849</v>
      </c>
    </row>
    <row r="103" spans="1:11" ht="23.1" customHeight="1" x14ac:dyDescent="0.45">
      <c r="A103" s="88" t="s">
        <v>160</v>
      </c>
      <c r="B103" s="89">
        <v>0</v>
      </c>
      <c r="C103" s="89">
        <v>-113227902</v>
      </c>
      <c r="D103" s="89">
        <v>-4029631265</v>
      </c>
      <c r="E103" s="89">
        <f>Table15[[#This Row],[0]]+Table15[[#This Row],[1052073440.0000]]+Table15[[#This Row],[2243711990.0000]]</f>
        <v>-4142859167</v>
      </c>
      <c r="F103" s="90">
        <f>Table15[[#This Row],[3295785430.0000]]/درآمدها!$C$12</f>
        <v>-1.2887944435114875</v>
      </c>
      <c r="G103" s="89">
        <v>0</v>
      </c>
      <c r="H103" s="89">
        <v>-266840606</v>
      </c>
      <c r="I103" s="89">
        <v>-4029631265</v>
      </c>
      <c r="J103" s="89">
        <f>Table15[[#This Row],[2764670768.0000]]+Table15[[#This Row],[Column9]]</f>
        <v>-4296471871</v>
      </c>
      <c r="K103" s="90">
        <f>Table15[[#This Row],[5008382758.0000]]/درآمدها!$C$12</f>
        <v>-1.3365815372521943</v>
      </c>
    </row>
    <row r="104" spans="1:11" ht="23.1" customHeight="1" x14ac:dyDescent="0.45">
      <c r="A104" s="88" t="s">
        <v>199</v>
      </c>
      <c r="B104" s="89">
        <v>0</v>
      </c>
      <c r="C104" s="89">
        <v>13000000</v>
      </c>
      <c r="D104" s="89">
        <v>-1878507071</v>
      </c>
      <c r="E104" s="89">
        <f>Table15[[#This Row],[0]]+Table15[[#This Row],[1052073440.0000]]+Table15[[#This Row],[2243711990.0000]]</f>
        <v>-1865507071</v>
      </c>
      <c r="F104" s="90">
        <f>Table15[[#This Row],[3295785430.0000]]/درآمدها!$C$12</f>
        <v>-0.58033716583641481</v>
      </c>
      <c r="G104" s="89">
        <v>0</v>
      </c>
      <c r="H104" s="89">
        <v>0</v>
      </c>
      <c r="I104" s="89">
        <v>-1878735818</v>
      </c>
      <c r="J104" s="89">
        <f>Table15[[#This Row],[2764670768.0000]]+Table15[[#This Row],[Column9]]</f>
        <v>-1878735818</v>
      </c>
      <c r="K104" s="90">
        <f>Table15[[#This Row],[5008382758.0000]]/درآمدها!$C$12</f>
        <v>-0.58445247242564768</v>
      </c>
    </row>
    <row r="105" spans="1:11" ht="23.1" customHeight="1" x14ac:dyDescent="0.45">
      <c r="A105" s="88" t="s">
        <v>234</v>
      </c>
      <c r="B105" s="89">
        <v>0</v>
      </c>
      <c r="C105" s="89">
        <v>-2673558233</v>
      </c>
      <c r="D105" s="89">
        <v>0</v>
      </c>
      <c r="E105" s="89">
        <f>Table15[[#This Row],[0]]+Table15[[#This Row],[1052073440.0000]]+Table15[[#This Row],[2243711990.0000]]</f>
        <v>-2673558233</v>
      </c>
      <c r="F105" s="90">
        <f>Table15[[#This Row],[3295785430.0000]]/درآمدها!$C$12</f>
        <v>-0.83171231659074907</v>
      </c>
      <c r="G105" s="89">
        <v>0</v>
      </c>
      <c r="H105" s="89">
        <v>-2673558233</v>
      </c>
      <c r="I105" s="89">
        <v>0</v>
      </c>
      <c r="J105" s="89">
        <f>Table15[[#This Row],[2764670768.0000]]+Table15[[#This Row],[Column9]]</f>
        <v>-2673558233</v>
      </c>
      <c r="K105" s="90">
        <f>Table15[[#This Row],[5008382758.0000]]/درآمدها!$C$12</f>
        <v>-0.83171231659074907</v>
      </c>
    </row>
    <row r="106" spans="1:11" ht="23.1" customHeight="1" x14ac:dyDescent="0.45">
      <c r="A106" s="88" t="s">
        <v>238</v>
      </c>
      <c r="B106" s="89">
        <v>0</v>
      </c>
      <c r="C106" s="89">
        <v>-27479348</v>
      </c>
      <c r="D106" s="89">
        <v>0</v>
      </c>
      <c r="E106" s="89">
        <f>Table15[[#This Row],[0]]+Table15[[#This Row],[1052073440.0000]]+Table15[[#This Row],[2243711990.0000]]</f>
        <v>-27479348</v>
      </c>
      <c r="F106" s="90">
        <f>Table15[[#This Row],[3295785430.0000]]/درآمدها!$C$12</f>
        <v>-8.5484998611150016E-3</v>
      </c>
      <c r="G106" s="89">
        <v>0</v>
      </c>
      <c r="H106" s="89">
        <v>-27479348</v>
      </c>
      <c r="I106" s="89">
        <v>0</v>
      </c>
      <c r="J106" s="89">
        <f>Table15[[#This Row],[2764670768.0000]]+Table15[[#This Row],[Column9]]</f>
        <v>-27479348</v>
      </c>
      <c r="K106" s="90">
        <f>Table15[[#This Row],[5008382758.0000]]/درآمدها!$C$12</f>
        <v>-8.5484998611150016E-3</v>
      </c>
    </row>
    <row r="107" spans="1:11" ht="23.1" customHeight="1" x14ac:dyDescent="0.45">
      <c r="A107" s="88" t="s">
        <v>243</v>
      </c>
      <c r="B107" s="89">
        <v>0</v>
      </c>
      <c r="C107" s="89">
        <v>-298324843</v>
      </c>
      <c r="D107" s="89">
        <v>0</v>
      </c>
      <c r="E107" s="89">
        <f>Table15[[#This Row],[0]]+Table15[[#This Row],[1052073440.0000]]+Table15[[#This Row],[2243711990.0000]]</f>
        <v>-298324843</v>
      </c>
      <c r="F107" s="90">
        <f>Table15[[#This Row],[3295785430.0000]]/درآمدها!$C$12</f>
        <v>-9.2805327075178592E-2</v>
      </c>
      <c r="G107" s="89">
        <v>0</v>
      </c>
      <c r="H107" s="89">
        <v>-298324843</v>
      </c>
      <c r="I107" s="89">
        <v>0</v>
      </c>
      <c r="J107" s="89">
        <f>Table15[[#This Row],[2764670768.0000]]+Table15[[#This Row],[Column9]]</f>
        <v>-298324843</v>
      </c>
      <c r="K107" s="90">
        <f>Table15[[#This Row],[5008382758.0000]]/درآمدها!$C$12</f>
        <v>-9.2805327075178592E-2</v>
      </c>
    </row>
    <row r="108" spans="1:11" ht="23.1" customHeight="1" x14ac:dyDescent="0.45">
      <c r="A108" s="88" t="s">
        <v>249</v>
      </c>
      <c r="B108" s="89">
        <v>0</v>
      </c>
      <c r="C108" s="89">
        <v>-1991060129</v>
      </c>
      <c r="D108" s="89">
        <v>0</v>
      </c>
      <c r="E108" s="89">
        <f>Table15[[#This Row],[0]]+Table15[[#This Row],[1052073440.0000]]+Table15[[#This Row],[2243711990.0000]]</f>
        <v>-1991060129</v>
      </c>
      <c r="F108" s="90">
        <f>Table15[[#This Row],[3295785430.0000]]/درآمدها!$C$12</f>
        <v>-0.61939523587779877</v>
      </c>
      <c r="G108" s="89">
        <v>0</v>
      </c>
      <c r="H108" s="89">
        <v>-1991060129</v>
      </c>
      <c r="I108" s="89">
        <v>0</v>
      </c>
      <c r="J108" s="89">
        <f>Table15[[#This Row],[2764670768.0000]]+Table15[[#This Row],[Column9]]</f>
        <v>-1991060129</v>
      </c>
      <c r="K108" s="90">
        <f>Table15[[#This Row],[5008382758.0000]]/درآمدها!$C$12</f>
        <v>-0.61939523587779877</v>
      </c>
    </row>
    <row r="109" spans="1:11" ht="23.1" customHeight="1" x14ac:dyDescent="0.45">
      <c r="A109" s="88" t="s">
        <v>251</v>
      </c>
      <c r="B109" s="89">
        <v>0</v>
      </c>
      <c r="C109" s="89">
        <v>-216643646</v>
      </c>
      <c r="D109" s="89">
        <v>-2827258522</v>
      </c>
      <c r="E109" s="89">
        <f>Table15[[#This Row],[0]]+Table15[[#This Row],[1052073440.0000]]+Table15[[#This Row],[2243711990.0000]]</f>
        <v>-3043902168</v>
      </c>
      <c r="F109" s="90">
        <f>Table15[[#This Row],[3295785430.0000]]/درآمدها!$C$12</f>
        <v>-0.94692193062206753</v>
      </c>
      <c r="G109" s="89">
        <v>0</v>
      </c>
      <c r="H109" s="89">
        <v>-216643646</v>
      </c>
      <c r="I109" s="89">
        <v>-2827258522</v>
      </c>
      <c r="J109" s="89">
        <f>Table15[[#This Row],[2764670768.0000]]+Table15[[#This Row],[Column9]]</f>
        <v>-3043902168</v>
      </c>
      <c r="K109" s="90">
        <f>Table15[[#This Row],[5008382758.0000]]/درآمدها!$C$12</f>
        <v>-0.94692193062206753</v>
      </c>
    </row>
    <row r="110" spans="1:11" ht="23.1" customHeight="1" x14ac:dyDescent="0.45">
      <c r="A110" s="88" t="s">
        <v>271</v>
      </c>
      <c r="B110" s="89">
        <v>0</v>
      </c>
      <c r="C110" s="89">
        <v>0</v>
      </c>
      <c r="D110" s="89">
        <v>21640188</v>
      </c>
      <c r="E110" s="89">
        <f>Table15[[#This Row],[0]]+Table15[[#This Row],[1052073440.0000]]+Table15[[#This Row],[2243711990.0000]]</f>
        <v>21640188</v>
      </c>
      <c r="F110" s="90">
        <f>Table15[[#This Row],[3295785430.0000]]/درآمدها!$C$12</f>
        <v>6.7320063093382898E-3</v>
      </c>
      <c r="G110" s="89">
        <v>0</v>
      </c>
      <c r="H110" s="89">
        <v>0</v>
      </c>
      <c r="I110" s="89">
        <v>21640188</v>
      </c>
      <c r="J110" s="89">
        <f>Table15[[#This Row],[2764670768.0000]]+Table15[[#This Row],[Column9]]</f>
        <v>21640188</v>
      </c>
      <c r="K110" s="90">
        <f>Table15[[#This Row],[5008382758.0000]]/درآمدها!$C$12</f>
        <v>6.7320063093382898E-3</v>
      </c>
    </row>
    <row r="111" spans="1:11" ht="23.1" customHeight="1" x14ac:dyDescent="0.45">
      <c r="A111" s="88" t="s">
        <v>268</v>
      </c>
      <c r="B111" s="89">
        <v>0</v>
      </c>
      <c r="C111" s="89">
        <v>0</v>
      </c>
      <c r="D111" s="89">
        <v>8782145</v>
      </c>
      <c r="E111" s="89">
        <f>Table15[[#This Row],[0]]+Table15[[#This Row],[1052073440.0000]]+Table15[[#This Row],[2243711990.0000]]</f>
        <v>8782145</v>
      </c>
      <c r="F111" s="90">
        <f>Table15[[#This Row],[3295785430.0000]]/درآمدها!$C$12</f>
        <v>2.7320213460956862E-3</v>
      </c>
      <c r="G111" s="89">
        <v>0</v>
      </c>
      <c r="H111" s="89">
        <v>0</v>
      </c>
      <c r="I111" s="89">
        <v>8782145</v>
      </c>
      <c r="J111" s="89">
        <f>Table15[[#This Row],[2764670768.0000]]+Table15[[#This Row],[Column9]]</f>
        <v>8782145</v>
      </c>
      <c r="K111" s="90">
        <f>Table15[[#This Row],[5008382758.0000]]/درآمدها!$C$12</f>
        <v>2.7320213460956862E-3</v>
      </c>
    </row>
    <row r="112" spans="1:11" ht="23.1" customHeight="1" x14ac:dyDescent="0.45">
      <c r="A112" s="88" t="s">
        <v>255</v>
      </c>
      <c r="B112" s="89">
        <v>0</v>
      </c>
      <c r="C112" s="89">
        <v>-74761675</v>
      </c>
      <c r="D112" s="89">
        <v>7338278</v>
      </c>
      <c r="E112" s="89">
        <f>Table15[[#This Row],[0]]+Table15[[#This Row],[1052073440.0000]]+Table15[[#This Row],[2243711990.0000]]</f>
        <v>-67423397</v>
      </c>
      <c r="F112" s="90">
        <f>Table15[[#This Row],[3295785430.0000]]/درآمدها!$C$12</f>
        <v>-2.0974620645671856E-2</v>
      </c>
      <c r="G112" s="89">
        <v>0</v>
      </c>
      <c r="H112" s="89">
        <v>-74761675</v>
      </c>
      <c r="I112" s="89">
        <v>7338278</v>
      </c>
      <c r="J112" s="89">
        <f>Table15[[#This Row],[2764670768.0000]]+Table15[[#This Row],[Column9]]</f>
        <v>-67423397</v>
      </c>
      <c r="K112" s="90">
        <f>Table15[[#This Row],[5008382758.0000]]/درآمدها!$C$12</f>
        <v>-2.0974620645671856E-2</v>
      </c>
    </row>
    <row r="113" spans="1:11" ht="23.1" customHeight="1" x14ac:dyDescent="0.45">
      <c r="A113" s="125" t="s">
        <v>256</v>
      </c>
      <c r="B113" s="89"/>
      <c r="C113" s="89">
        <v>56160000</v>
      </c>
      <c r="D113" s="89">
        <v>-164452</v>
      </c>
      <c r="E113" s="89">
        <f>Table15[[#This Row],[0]]+Table15[[#This Row],[1052073440.0000]]+Table15[[#This Row],[2243711990.0000]]</f>
        <v>55995548</v>
      </c>
      <c r="F113" s="90">
        <f>Table15[[#This Row],[3295785430.0000]]/درآمدها!$C$12</f>
        <v>1.741955210513213E-2</v>
      </c>
      <c r="G113" s="89"/>
      <c r="H113" s="89">
        <v>56160000</v>
      </c>
      <c r="I113" s="89">
        <v>-164452</v>
      </c>
      <c r="J113" s="89">
        <f>Table15[[#This Row],[2764670768.0000]]+Table15[[#This Row],[Column9]]</f>
        <v>55995548</v>
      </c>
      <c r="K113" s="90">
        <f>Table15[[#This Row],[5008382758.0000]]/درآمدها!$C$12</f>
        <v>1.741955210513213E-2</v>
      </c>
    </row>
    <row r="114" spans="1:11" ht="23.1" customHeight="1" x14ac:dyDescent="0.45">
      <c r="A114" s="88" t="s">
        <v>257</v>
      </c>
      <c r="B114" s="89">
        <v>0</v>
      </c>
      <c r="C114" s="89">
        <v>-1289063106</v>
      </c>
      <c r="D114" s="89">
        <v>0</v>
      </c>
      <c r="E114" s="89">
        <f>Table15[[#This Row],[0]]+Table15[[#This Row],[1052073440.0000]]+Table15[[#This Row],[2243711990.0000]]</f>
        <v>-1289063106</v>
      </c>
      <c r="F114" s="90">
        <f>Table15[[#This Row],[3295785430.0000]]/درآمدها!$C$12</f>
        <v>-0.40101227229297698</v>
      </c>
      <c r="G114" s="89">
        <v>0</v>
      </c>
      <c r="H114" s="89">
        <v>-1289063106</v>
      </c>
      <c r="I114" s="89">
        <v>0</v>
      </c>
      <c r="J114" s="89">
        <f>Table15[[#This Row],[2764670768.0000]]+Table15[[#This Row],[Column9]]</f>
        <v>-1289063106</v>
      </c>
      <c r="K114" s="90">
        <f>Table15[[#This Row],[5008382758.0000]]/درآمدها!$C$12</f>
        <v>-0.40101227229297698</v>
      </c>
    </row>
    <row r="115" spans="1:11" ht="23.1" customHeight="1" x14ac:dyDescent="0.45">
      <c r="A115" s="88" t="s">
        <v>161</v>
      </c>
      <c r="B115" s="89">
        <v>0</v>
      </c>
      <c r="C115" s="89">
        <v>210572562</v>
      </c>
      <c r="D115" s="89">
        <v>-265612414</v>
      </c>
      <c r="E115" s="89">
        <f>Table15[[#This Row],[0]]+Table15[[#This Row],[1052073440.0000]]+Table15[[#This Row],[2243711990.0000]]</f>
        <v>-55039852</v>
      </c>
      <c r="F115" s="90">
        <f>Table15[[#This Row],[3295785430.0000]]/درآمدها!$C$12</f>
        <v>-1.712224639310184E-2</v>
      </c>
      <c r="G115" s="89">
        <v>0</v>
      </c>
      <c r="H115" s="89">
        <v>0</v>
      </c>
      <c r="I115" s="89">
        <v>-1291494965</v>
      </c>
      <c r="J115" s="89">
        <f>Table15[[#This Row],[2764670768.0000]]+Table15[[#This Row],[Column9]]</f>
        <v>-1291494965</v>
      </c>
      <c r="K115" s="90">
        <f>Table15[[#This Row],[5008382758.0000]]/درآمدها!$C$12</f>
        <v>-0.40176879483942718</v>
      </c>
    </row>
    <row r="116" spans="1:11" ht="23.1" customHeight="1" x14ac:dyDescent="0.45">
      <c r="A116" s="88" t="s">
        <v>260</v>
      </c>
      <c r="B116" s="89">
        <v>0</v>
      </c>
      <c r="C116" s="89">
        <v>-166428745</v>
      </c>
      <c r="D116" s="89">
        <v>0</v>
      </c>
      <c r="E116" s="89">
        <f>Table15[[#This Row],[0]]+Table15[[#This Row],[1052073440.0000]]+Table15[[#This Row],[2243711990.0000]]</f>
        <v>-166428745</v>
      </c>
      <c r="F116" s="90">
        <f>Table15[[#This Row],[3295785430.0000]]/درآمدها!$C$12</f>
        <v>-5.177401237897071E-2</v>
      </c>
      <c r="G116" s="89">
        <v>0</v>
      </c>
      <c r="H116" s="89">
        <v>-166428745</v>
      </c>
      <c r="I116" s="89">
        <v>0</v>
      </c>
      <c r="J116" s="89">
        <f>Table15[[#This Row],[2764670768.0000]]+Table15[[#This Row],[Column9]]</f>
        <v>-166428745</v>
      </c>
      <c r="K116" s="90">
        <f>Table15[[#This Row],[5008382758.0000]]/درآمدها!$C$12</f>
        <v>-5.177401237897071E-2</v>
      </c>
    </row>
    <row r="117" spans="1:11" ht="23.1" customHeight="1" x14ac:dyDescent="0.45">
      <c r="A117" s="88" t="s">
        <v>187</v>
      </c>
      <c r="B117" s="89">
        <v>0</v>
      </c>
      <c r="C117" s="89">
        <v>0</v>
      </c>
      <c r="D117" s="89">
        <v>0</v>
      </c>
      <c r="E117" s="89">
        <f>Table15[[#This Row],[0]]+Table15[[#This Row],[1052073440.0000]]+Table15[[#This Row],[2243711990.0000]]</f>
        <v>0</v>
      </c>
      <c r="F117" s="90">
        <f>Table15[[#This Row],[3295785430.0000]]/درآمدها!$C$12</f>
        <v>0</v>
      </c>
      <c r="G117" s="89">
        <v>0</v>
      </c>
      <c r="H117" s="89">
        <v>0</v>
      </c>
      <c r="I117" s="89">
        <v>-190398372</v>
      </c>
      <c r="J117" s="89">
        <f>Table15[[#This Row],[2764670768.0000]]+Table15[[#This Row],[Column9]]</f>
        <v>-190398372</v>
      </c>
      <c r="K117" s="90">
        <f>Table15[[#This Row],[5008382758.0000]]/درآمدها!$C$12</f>
        <v>-5.9230679585211492E-2</v>
      </c>
    </row>
    <row r="118" spans="1:11" ht="23.1" customHeight="1" x14ac:dyDescent="0.45">
      <c r="A118" s="88" t="s">
        <v>186</v>
      </c>
      <c r="B118" s="89">
        <v>0</v>
      </c>
      <c r="C118" s="89">
        <v>0</v>
      </c>
      <c r="D118" s="89">
        <v>0</v>
      </c>
      <c r="E118" s="89">
        <f>Table15[[#This Row],[0]]+Table15[[#This Row],[1052073440.0000]]+Table15[[#This Row],[2243711990.0000]]</f>
        <v>0</v>
      </c>
      <c r="F118" s="90">
        <f>Table15[[#This Row],[3295785430.0000]]/درآمدها!$C$12</f>
        <v>0</v>
      </c>
      <c r="G118" s="89">
        <v>0</v>
      </c>
      <c r="H118" s="89">
        <v>0</v>
      </c>
      <c r="I118" s="89">
        <v>-40118963</v>
      </c>
      <c r="J118" s="89">
        <f>Table15[[#This Row],[2764670768.0000]]+Table15[[#This Row],[Column9]]</f>
        <v>-40118963</v>
      </c>
      <c r="K118" s="90">
        <f>Table15[[#This Row],[5008382758.0000]]/درآمدها!$C$12</f>
        <v>-1.2480534459317516E-2</v>
      </c>
    </row>
    <row r="119" spans="1:11" ht="23.1" customHeight="1" x14ac:dyDescent="0.45">
      <c r="A119" s="88" t="s">
        <v>172</v>
      </c>
      <c r="B119" s="89">
        <v>0</v>
      </c>
      <c r="C119" s="89">
        <v>0</v>
      </c>
      <c r="D119" s="89">
        <v>0</v>
      </c>
      <c r="E119" s="89">
        <f>Table15[[#This Row],[0]]+Table15[[#This Row],[1052073440.0000]]+Table15[[#This Row],[2243711990.0000]]</f>
        <v>0</v>
      </c>
      <c r="F119" s="90">
        <f>Table15[[#This Row],[3295785430.0000]]/درآمدها!$C$12</f>
        <v>0</v>
      </c>
      <c r="G119" s="89">
        <v>0</v>
      </c>
      <c r="H119" s="89">
        <v>0</v>
      </c>
      <c r="I119" s="89">
        <v>2678031682</v>
      </c>
      <c r="J119" s="89">
        <f>Table15[[#This Row],[2764670768.0000]]+Table15[[#This Row],[Column9]]</f>
        <v>2678031682</v>
      </c>
      <c r="K119" s="90">
        <f>Table15[[#This Row],[5008382758.0000]]/درآمدها!$C$12</f>
        <v>0.83310395361777045</v>
      </c>
    </row>
    <row r="120" spans="1:11" ht="23.1" customHeight="1" x14ac:dyDescent="0.45">
      <c r="A120" s="88" t="s">
        <v>181</v>
      </c>
      <c r="B120" s="89">
        <v>0</v>
      </c>
      <c r="C120" s="89">
        <v>-539738000</v>
      </c>
      <c r="D120" s="89">
        <v>738591871</v>
      </c>
      <c r="E120" s="89">
        <f>Table15[[#This Row],[0]]+Table15[[#This Row],[1052073440.0000]]+Table15[[#This Row],[2243711990.0000]]</f>
        <v>198853871</v>
      </c>
      <c r="F120" s="90">
        <f>Table15[[#This Row],[3295785430.0000]]/درآمدها!$C$12</f>
        <v>6.1861085227556359E-2</v>
      </c>
      <c r="G120" s="89">
        <v>0</v>
      </c>
      <c r="H120" s="89">
        <v>0</v>
      </c>
      <c r="I120" s="89">
        <v>737886098</v>
      </c>
      <c r="J120" s="89">
        <f>Table15[[#This Row],[2764670768.0000]]+Table15[[#This Row],[Column9]]</f>
        <v>737886098</v>
      </c>
      <c r="K120" s="90">
        <f>Table15[[#This Row],[5008382758.0000]]/درآمدها!$C$12</f>
        <v>0.22954762996093248</v>
      </c>
    </row>
    <row r="121" spans="1:11" ht="23.1" customHeight="1" x14ac:dyDescent="0.45">
      <c r="A121" s="88" t="s">
        <v>168</v>
      </c>
      <c r="B121" s="89">
        <v>0</v>
      </c>
      <c r="C121" s="89">
        <v>0</v>
      </c>
      <c r="D121" s="89">
        <v>0</v>
      </c>
      <c r="E121" s="89">
        <f>Table15[[#This Row],[0]]+Table15[[#This Row],[1052073440.0000]]+Table15[[#This Row],[2243711990.0000]]</f>
        <v>0</v>
      </c>
      <c r="F121" s="90">
        <f>Table15[[#This Row],[3295785430.0000]]/درآمدها!$C$12</f>
        <v>0</v>
      </c>
      <c r="G121" s="89">
        <v>0</v>
      </c>
      <c r="H121" s="89">
        <v>0</v>
      </c>
      <c r="I121" s="89">
        <v>1601150357</v>
      </c>
      <c r="J121" s="89">
        <f>Table15[[#This Row],[2764670768.0000]]+Table15[[#This Row],[Column9]]</f>
        <v>1601150357</v>
      </c>
      <c r="K121" s="90">
        <f>Table15[[#This Row],[5008382758.0000]]/درآمدها!$C$12</f>
        <v>0.49809892157698699</v>
      </c>
    </row>
    <row r="122" spans="1:11" ht="23.1" customHeight="1" x14ac:dyDescent="0.45">
      <c r="A122" s="88" t="s">
        <v>274</v>
      </c>
      <c r="B122" s="89">
        <v>0</v>
      </c>
      <c r="C122" s="89">
        <v>0</v>
      </c>
      <c r="D122" s="89">
        <v>-1003780</v>
      </c>
      <c r="E122" s="89">
        <f>Table15[[#This Row],[0]]+Table15[[#This Row],[1052073440.0000]]+Table15[[#This Row],[2243711990.0000]]</f>
        <v>-1003780</v>
      </c>
      <c r="F122" s="90">
        <f>Table15[[#This Row],[3295785430.0000]]/درآمدها!$C$12</f>
        <v>-3.1226407520986365E-4</v>
      </c>
      <c r="G122" s="89">
        <v>0</v>
      </c>
      <c r="H122" s="89">
        <v>0</v>
      </c>
      <c r="I122" s="89">
        <v>-1003780</v>
      </c>
      <c r="J122" s="89">
        <f>Table15[[#This Row],[2764670768.0000]]+Table15[[#This Row],[Column9]]</f>
        <v>-1003780</v>
      </c>
      <c r="K122" s="90">
        <f>Table15[[#This Row],[5008382758.0000]]/درآمدها!$C$12</f>
        <v>-3.1226407520986365E-4</v>
      </c>
    </row>
    <row r="123" spans="1:11" ht="23.1" customHeight="1" x14ac:dyDescent="0.45">
      <c r="A123" s="88" t="s">
        <v>175</v>
      </c>
      <c r="B123" s="89">
        <v>0</v>
      </c>
      <c r="C123" s="89">
        <v>-35210000</v>
      </c>
      <c r="D123" s="89">
        <v>2411884089</v>
      </c>
      <c r="E123" s="89">
        <f>Table15[[#This Row],[0]]+Table15[[#This Row],[1052073440.0000]]+Table15[[#This Row],[2243711990.0000]]</f>
        <v>2376674089</v>
      </c>
      <c r="F123" s="90">
        <f>Table15[[#This Row],[3295785430.0000]]/درآمدها!$C$12</f>
        <v>0.73935517391941474</v>
      </c>
      <c r="G123" s="89">
        <v>0</v>
      </c>
      <c r="H123" s="89">
        <v>0</v>
      </c>
      <c r="I123" s="89">
        <v>2410184245</v>
      </c>
      <c r="J123" s="89">
        <f>Table15[[#This Row],[2764670768.0000]]+Table15[[#This Row],[Column9]]</f>
        <v>2410184245</v>
      </c>
      <c r="K123" s="90">
        <f>Table15[[#This Row],[5008382758.0000]]/درآمدها!$C$12</f>
        <v>0.74977978675636936</v>
      </c>
    </row>
    <row r="124" spans="1:11" ht="23.1" customHeight="1" x14ac:dyDescent="0.45">
      <c r="A124" s="88" t="s">
        <v>235</v>
      </c>
      <c r="B124" s="89">
        <v>0</v>
      </c>
      <c r="C124" s="89">
        <v>2933928676</v>
      </c>
      <c r="D124" s="89">
        <v>-8306756</v>
      </c>
      <c r="E124" s="89">
        <f>Table15[[#This Row],[0]]+Table15[[#This Row],[1052073440.0000]]+Table15[[#This Row],[2243711990.0000]]</f>
        <v>2925621920</v>
      </c>
      <c r="F124" s="90">
        <f>Table15[[#This Row],[3295785430.0000]]/درآمدها!$C$12</f>
        <v>0.91012634567585093</v>
      </c>
      <c r="G124" s="89">
        <v>0</v>
      </c>
      <c r="H124" s="89">
        <v>2933928676</v>
      </c>
      <c r="I124" s="89">
        <v>-8306756</v>
      </c>
      <c r="J124" s="89">
        <f>Table15[[#This Row],[2764670768.0000]]+Table15[[#This Row],[Column9]]</f>
        <v>2925621920</v>
      </c>
      <c r="K124" s="90">
        <f>Table15[[#This Row],[5008382758.0000]]/درآمدها!$C$12</f>
        <v>0.91012634567585093</v>
      </c>
    </row>
    <row r="125" spans="1:11" ht="23.1" customHeight="1" x14ac:dyDescent="0.45">
      <c r="A125" s="88" t="s">
        <v>236</v>
      </c>
      <c r="B125" s="89">
        <v>0</v>
      </c>
      <c r="C125" s="89">
        <v>297000000</v>
      </c>
      <c r="D125" s="89">
        <v>-415851</v>
      </c>
      <c r="E125" s="89">
        <f>Table15[[#This Row],[0]]+Table15[[#This Row],[1052073440.0000]]+Table15[[#This Row],[2243711990.0000]]</f>
        <v>296584149</v>
      </c>
      <c r="F125" s="90">
        <f>Table15[[#This Row],[3295785430.0000]]/درآمدها!$C$12</f>
        <v>9.2263817778187859E-2</v>
      </c>
      <c r="G125" s="89">
        <v>0</v>
      </c>
      <c r="H125" s="89">
        <v>297000000</v>
      </c>
      <c r="I125" s="89">
        <v>-415851</v>
      </c>
      <c r="J125" s="89">
        <f>Table15[[#This Row],[2764670768.0000]]+Table15[[#This Row],[Column9]]</f>
        <v>296584149</v>
      </c>
      <c r="K125" s="90">
        <f>Table15[[#This Row],[5008382758.0000]]/درآمدها!$C$12</f>
        <v>9.2263817778187859E-2</v>
      </c>
    </row>
    <row r="126" spans="1:11" ht="23.1" customHeight="1" x14ac:dyDescent="0.45">
      <c r="A126" s="88" t="s">
        <v>237</v>
      </c>
      <c r="B126" s="89">
        <v>0</v>
      </c>
      <c r="C126" s="89">
        <v>331000000</v>
      </c>
      <c r="D126" s="89">
        <v>-413572</v>
      </c>
      <c r="E126" s="89">
        <f>Table15[[#This Row],[0]]+Table15[[#This Row],[1052073440.0000]]+Table15[[#This Row],[2243711990.0000]]</f>
        <v>330586428</v>
      </c>
      <c r="F126" s="90">
        <f>Table15[[#This Row],[3295785430.0000]]/درآمدها!$C$12</f>
        <v>0.10284152425466953</v>
      </c>
      <c r="G126" s="89">
        <v>0</v>
      </c>
      <c r="H126" s="89">
        <v>331000000</v>
      </c>
      <c r="I126" s="89">
        <v>-413572</v>
      </c>
      <c r="J126" s="89">
        <f>Table15[[#This Row],[2764670768.0000]]+Table15[[#This Row],[Column9]]</f>
        <v>330586428</v>
      </c>
      <c r="K126" s="90">
        <f>Table15[[#This Row],[5008382758.0000]]/درآمدها!$C$12</f>
        <v>0.10284152425466953</v>
      </c>
    </row>
    <row r="127" spans="1:11" ht="23.1" customHeight="1" x14ac:dyDescent="0.45">
      <c r="A127" s="88" t="s">
        <v>179</v>
      </c>
      <c r="B127" s="89">
        <v>0</v>
      </c>
      <c r="C127" s="89">
        <v>44070000</v>
      </c>
      <c r="D127" s="89">
        <v>1184577196</v>
      </c>
      <c r="E127" s="89">
        <f>Table15[[#This Row],[0]]+Table15[[#This Row],[1052073440.0000]]+Table15[[#This Row],[2243711990.0000]]</f>
        <v>1228647196</v>
      </c>
      <c r="F127" s="90">
        <f>Table15[[#This Row],[3295785430.0000]]/درآمدها!$C$12</f>
        <v>0.38221759789807735</v>
      </c>
      <c r="G127" s="89">
        <v>0</v>
      </c>
      <c r="H127" s="89">
        <v>0</v>
      </c>
      <c r="I127" s="89">
        <v>1183735390</v>
      </c>
      <c r="J127" s="89">
        <f>Table15[[#This Row],[2764670768.0000]]+Table15[[#This Row],[Column9]]</f>
        <v>1183735390</v>
      </c>
      <c r="K127" s="90">
        <f>Table15[[#This Row],[5008382758.0000]]/درآمدها!$C$12</f>
        <v>0.36824606671933818</v>
      </c>
    </row>
    <row r="128" spans="1:11" ht="23.1" customHeight="1" x14ac:dyDescent="0.45">
      <c r="A128" s="88" t="s">
        <v>198</v>
      </c>
      <c r="B128" s="89">
        <v>0</v>
      </c>
      <c r="C128" s="89">
        <v>-49555556</v>
      </c>
      <c r="D128" s="89">
        <v>495488942</v>
      </c>
      <c r="E128" s="89">
        <f>Table15[[#This Row],[0]]+Table15[[#This Row],[1052073440.0000]]+Table15[[#This Row],[2243711990.0000]]</f>
        <v>445933386</v>
      </c>
      <c r="F128" s="90">
        <f>Table15[[#This Row],[3295785430.0000]]/درآمدها!$C$12</f>
        <v>0.13872459740629733</v>
      </c>
      <c r="G128" s="89">
        <v>0</v>
      </c>
      <c r="H128" s="89">
        <v>71444444</v>
      </c>
      <c r="I128" s="89">
        <v>494991645</v>
      </c>
      <c r="J128" s="89">
        <f>Table15[[#This Row],[2764670768.0000]]+Table15[[#This Row],[Column9]]</f>
        <v>566436089</v>
      </c>
      <c r="K128" s="90">
        <f>Table15[[#This Row],[5008382758.0000]]/درآمدها!$C$12</f>
        <v>0.17621156179349759</v>
      </c>
    </row>
    <row r="129" spans="1:11" ht="23.1" customHeight="1" x14ac:dyDescent="0.45">
      <c r="A129" s="88" t="s">
        <v>173</v>
      </c>
      <c r="B129" s="89">
        <v>0</v>
      </c>
      <c r="C129" s="89">
        <v>-2024759989</v>
      </c>
      <c r="D129" s="89">
        <v>3439801439</v>
      </c>
      <c r="E129" s="89">
        <f>Table15[[#This Row],[0]]+Table15[[#This Row],[1052073440.0000]]+Table15[[#This Row],[2243711990.0000]]</f>
        <v>1415041450</v>
      </c>
      <c r="F129" s="90">
        <f>Table15[[#This Row],[3295785430.0000]]/درآمدها!$C$12</f>
        <v>0.44020264377440721</v>
      </c>
      <c r="G129" s="89">
        <v>0</v>
      </c>
      <c r="H129" s="89">
        <v>0</v>
      </c>
      <c r="I129" s="89">
        <v>3789938207</v>
      </c>
      <c r="J129" s="89">
        <f>Table15[[#This Row],[2764670768.0000]]+Table15[[#This Row],[Column9]]</f>
        <v>3789938207</v>
      </c>
      <c r="K129" s="90">
        <f>Table15[[#This Row],[5008382758.0000]]/درآمدها!$C$12</f>
        <v>1.1790049107487535</v>
      </c>
    </row>
    <row r="130" spans="1:11" ht="23.1" customHeight="1" x14ac:dyDescent="0.45">
      <c r="A130" s="88" t="s">
        <v>192</v>
      </c>
      <c r="B130" s="89">
        <v>0</v>
      </c>
      <c r="C130" s="89">
        <v>9057000</v>
      </c>
      <c r="D130" s="89">
        <v>961456401</v>
      </c>
      <c r="E130" s="89">
        <f>Table15[[#This Row],[0]]+Table15[[#This Row],[1052073440.0000]]+Table15[[#This Row],[2243711990.0000]]</f>
        <v>970513401</v>
      </c>
      <c r="F130" s="90">
        <f>Table15[[#This Row],[3295785430.0000]]/درآمدها!$C$12</f>
        <v>0.30191523007237098</v>
      </c>
      <c r="G130" s="89">
        <v>0</v>
      </c>
      <c r="H130" s="89">
        <v>0</v>
      </c>
      <c r="I130" s="89">
        <v>960768880</v>
      </c>
      <c r="J130" s="89">
        <f>Table15[[#This Row],[2764670768.0000]]+Table15[[#This Row],[Column9]]</f>
        <v>960768880</v>
      </c>
      <c r="K130" s="90">
        <f>Table15[[#This Row],[5008382758.0000]]/درآمدها!$C$12</f>
        <v>0.29888382494532312</v>
      </c>
    </row>
    <row r="131" spans="1:11" ht="23.1" customHeight="1" x14ac:dyDescent="0.45">
      <c r="A131" s="88" t="s">
        <v>171</v>
      </c>
      <c r="B131" s="89">
        <v>0</v>
      </c>
      <c r="C131" s="89">
        <v>0</v>
      </c>
      <c r="D131" s="89">
        <v>0</v>
      </c>
      <c r="E131" s="89">
        <f>Table15[[#This Row],[0]]+Table15[[#This Row],[1052073440.0000]]+Table15[[#This Row],[2243711990.0000]]</f>
        <v>0</v>
      </c>
      <c r="F131" s="90">
        <f>Table15[[#This Row],[3295785430.0000]]/درآمدها!$C$12</f>
        <v>0</v>
      </c>
      <c r="G131" s="89">
        <v>0</v>
      </c>
      <c r="H131" s="89">
        <v>0</v>
      </c>
      <c r="I131" s="89">
        <v>274032882</v>
      </c>
      <c r="J131" s="89">
        <f>Table15[[#This Row],[2764670768.0000]]+Table15[[#This Row],[Column9]]</f>
        <v>274032882</v>
      </c>
      <c r="K131" s="90">
        <f>Table15[[#This Row],[5008382758.0000]]/درآمدها!$C$12</f>
        <v>8.5248385577341337E-2</v>
      </c>
    </row>
    <row r="132" spans="1:11" ht="23.1" customHeight="1" x14ac:dyDescent="0.45">
      <c r="A132" s="88" t="s">
        <v>200</v>
      </c>
      <c r="B132" s="89">
        <v>0</v>
      </c>
      <c r="C132" s="89">
        <v>18368000</v>
      </c>
      <c r="D132" s="89">
        <v>577182328</v>
      </c>
      <c r="E132" s="89">
        <f>Table15[[#This Row],[0]]+Table15[[#This Row],[1052073440.0000]]+Table15[[#This Row],[2243711990.0000]]</f>
        <v>595550328</v>
      </c>
      <c r="F132" s="90">
        <f>Table15[[#This Row],[3295785430.0000]]/درآمدها!$C$12</f>
        <v>0.18526865689080371</v>
      </c>
      <c r="G132" s="89">
        <v>0</v>
      </c>
      <c r="H132" s="89">
        <v>0</v>
      </c>
      <c r="I132" s="89">
        <v>576695405</v>
      </c>
      <c r="J132" s="89">
        <f>Table15[[#This Row],[2764670768.0000]]+Table15[[#This Row],[Column9]]</f>
        <v>576695405</v>
      </c>
      <c r="K132" s="90">
        <f>Table15[[#This Row],[5008382758.0000]]/درآمدها!$C$12</f>
        <v>0.17940311355088046</v>
      </c>
    </row>
    <row r="133" spans="1:11" ht="23.1" customHeight="1" x14ac:dyDescent="0.45">
      <c r="A133" s="88" t="s">
        <v>176</v>
      </c>
      <c r="B133" s="89">
        <v>0</v>
      </c>
      <c r="C133" s="89">
        <v>-20672000</v>
      </c>
      <c r="D133" s="89">
        <v>119131300</v>
      </c>
      <c r="E133" s="89">
        <f>Table15[[#This Row],[0]]+Table15[[#This Row],[1052073440.0000]]+Table15[[#This Row],[2243711990.0000]]</f>
        <v>98459300</v>
      </c>
      <c r="F133" s="90">
        <f>Table15[[#This Row],[3295785430.0000]]/درآمدها!$C$12</f>
        <v>3.0629522664638194E-2</v>
      </c>
      <c r="G133" s="89">
        <v>0</v>
      </c>
      <c r="H133" s="89">
        <v>0</v>
      </c>
      <c r="I133" s="89">
        <v>119035353</v>
      </c>
      <c r="J133" s="89">
        <f>Table15[[#This Row],[2764670768.0000]]+Table15[[#This Row],[Column9]]</f>
        <v>119035353</v>
      </c>
      <c r="K133" s="90">
        <f>Table15[[#This Row],[5008382758.0000]]/درآمدها!$C$12</f>
        <v>3.7030489172751667E-2</v>
      </c>
    </row>
    <row r="134" spans="1:11" ht="23.1" customHeight="1" x14ac:dyDescent="0.45">
      <c r="A134" s="88" t="s">
        <v>184</v>
      </c>
      <c r="B134" s="89">
        <v>0</v>
      </c>
      <c r="C134" s="89">
        <v>-157000000</v>
      </c>
      <c r="D134" s="89">
        <v>393128930</v>
      </c>
      <c r="E134" s="89">
        <f>Table15[[#This Row],[0]]+Table15[[#This Row],[1052073440.0000]]+Table15[[#This Row],[2243711990.0000]]</f>
        <v>236128930</v>
      </c>
      <c r="F134" s="90">
        <f>Table15[[#This Row],[3295785430.0000]]/درآمدها!$C$12</f>
        <v>7.3456914818729832E-2</v>
      </c>
      <c r="G134" s="89">
        <v>0</v>
      </c>
      <c r="H134" s="89">
        <v>0</v>
      </c>
      <c r="I134" s="89">
        <v>392810062</v>
      </c>
      <c r="J134" s="89">
        <f>Table15[[#This Row],[2764670768.0000]]+Table15[[#This Row],[Column9]]</f>
        <v>392810062</v>
      </c>
      <c r="K134" s="90">
        <f>Table15[[#This Row],[5008382758.0000]]/درآمدها!$C$12</f>
        <v>0.1221985601860559</v>
      </c>
    </row>
    <row r="135" spans="1:11" ht="23.1" customHeight="1" x14ac:dyDescent="0.45">
      <c r="A135" s="88" t="s">
        <v>174</v>
      </c>
      <c r="B135" s="89">
        <v>0</v>
      </c>
      <c r="C135" s="89">
        <v>79000000</v>
      </c>
      <c r="D135" s="89">
        <v>701762189</v>
      </c>
      <c r="E135" s="89">
        <f>Table15[[#This Row],[0]]+Table15[[#This Row],[1052073440.0000]]+Table15[[#This Row],[2243711990.0000]]</f>
        <v>780762189</v>
      </c>
      <c r="F135" s="90">
        <f>Table15[[#This Row],[3295785430.0000]]/درآمدها!$C$12</f>
        <v>0.24288587430205202</v>
      </c>
      <c r="G135" s="89">
        <v>0</v>
      </c>
      <c r="H135" s="89">
        <v>0</v>
      </c>
      <c r="I135" s="89">
        <v>700992574</v>
      </c>
      <c r="J135" s="89">
        <f>Table15[[#This Row],[2764670768.0000]]+Table15[[#This Row],[Column9]]</f>
        <v>700992574</v>
      </c>
      <c r="K135" s="90">
        <f>Table15[[#This Row],[5008382758.0000]]/درآمدها!$C$12</f>
        <v>0.21807049139163154</v>
      </c>
    </row>
    <row r="136" spans="1:11" ht="23.1" customHeight="1" x14ac:dyDescent="0.45">
      <c r="A136" s="88" t="s">
        <v>239</v>
      </c>
      <c r="B136" s="89">
        <v>0</v>
      </c>
      <c r="C136" s="89">
        <v>38400000</v>
      </c>
      <c r="D136" s="89">
        <v>-91505</v>
      </c>
      <c r="E136" s="89">
        <f>Table15[[#This Row],[0]]+Table15[[#This Row],[1052073440.0000]]+Table15[[#This Row],[2243711990.0000]]</f>
        <v>38308495</v>
      </c>
      <c r="F136" s="90">
        <f>Table15[[#This Row],[3295785430.0000]]/درآمدها!$C$12</f>
        <v>1.1917319296914348E-2</v>
      </c>
      <c r="G136" s="89">
        <v>0</v>
      </c>
      <c r="H136" s="89">
        <v>38400000</v>
      </c>
      <c r="I136" s="89">
        <v>-91505</v>
      </c>
      <c r="J136" s="89">
        <f>Table15[[#This Row],[2764670768.0000]]+Table15[[#This Row],[Column9]]</f>
        <v>38308495</v>
      </c>
      <c r="K136" s="90">
        <f>Table15[[#This Row],[5008382758.0000]]/درآمدها!$C$12</f>
        <v>1.1917319296914348E-2</v>
      </c>
    </row>
    <row r="137" spans="1:11" ht="23.1" customHeight="1" x14ac:dyDescent="0.45">
      <c r="A137" s="88" t="s">
        <v>240</v>
      </c>
      <c r="B137" s="89">
        <v>0</v>
      </c>
      <c r="C137" s="89">
        <v>560580000</v>
      </c>
      <c r="D137" s="89">
        <v>-636412</v>
      </c>
      <c r="E137" s="89">
        <f>Table15[[#This Row],[0]]+Table15[[#This Row],[1052073440.0000]]+Table15[[#This Row],[2243711990.0000]]</f>
        <v>559943588</v>
      </c>
      <c r="F137" s="90">
        <f>Table15[[#This Row],[3295785430.0000]]/درآمدها!$C$12</f>
        <v>0.1741918215908993</v>
      </c>
      <c r="G137" s="89">
        <v>0</v>
      </c>
      <c r="H137" s="89">
        <v>560580000</v>
      </c>
      <c r="I137" s="89">
        <v>-636412</v>
      </c>
      <c r="J137" s="89">
        <f>Table15[[#This Row],[2764670768.0000]]+Table15[[#This Row],[Column9]]</f>
        <v>559943588</v>
      </c>
      <c r="K137" s="90">
        <f>Table15[[#This Row],[5008382758.0000]]/درآمدها!$C$12</f>
        <v>0.1741918215908993</v>
      </c>
    </row>
    <row r="138" spans="1:11" ht="23.1" customHeight="1" x14ac:dyDescent="0.45">
      <c r="A138" s="88" t="s">
        <v>241</v>
      </c>
      <c r="B138" s="89">
        <v>0</v>
      </c>
      <c r="C138" s="89">
        <v>122012000</v>
      </c>
      <c r="D138" s="89">
        <v>-123743</v>
      </c>
      <c r="E138" s="89">
        <f>Table15[[#This Row],[0]]+Table15[[#This Row],[1052073440.0000]]+Table15[[#This Row],[2243711990.0000]]</f>
        <v>121888257</v>
      </c>
      <c r="F138" s="90">
        <f>Table15[[#This Row],[3295785430.0000]]/درآمدها!$C$12</f>
        <v>3.7917993834353333E-2</v>
      </c>
      <c r="G138" s="89">
        <v>0</v>
      </c>
      <c r="H138" s="89">
        <v>122012000</v>
      </c>
      <c r="I138" s="89">
        <v>-123743</v>
      </c>
      <c r="J138" s="89">
        <f>Table15[[#This Row],[2764670768.0000]]+Table15[[#This Row],[Column9]]</f>
        <v>121888257</v>
      </c>
      <c r="K138" s="90">
        <f>Table15[[#This Row],[5008382758.0000]]/درآمدها!$C$12</f>
        <v>3.7917993834353333E-2</v>
      </c>
    </row>
    <row r="139" spans="1:11" ht="23.1" customHeight="1" x14ac:dyDescent="0.45">
      <c r="A139" s="88" t="s">
        <v>183</v>
      </c>
      <c r="B139" s="89">
        <v>0</v>
      </c>
      <c r="C139" s="89">
        <v>-94000000</v>
      </c>
      <c r="D139" s="89">
        <v>216993944</v>
      </c>
      <c r="E139" s="89">
        <f>Table15[[#This Row],[0]]+Table15[[#This Row],[1052073440.0000]]+Table15[[#This Row],[2243711990.0000]]</f>
        <v>122993944</v>
      </c>
      <c r="F139" s="90">
        <f>Table15[[#This Row],[3295785430.0000]]/درآمدها!$C$12</f>
        <v>3.8261959970883816E-2</v>
      </c>
      <c r="G139" s="89">
        <v>0</v>
      </c>
      <c r="H139" s="89">
        <v>0</v>
      </c>
      <c r="I139" s="89">
        <v>216823507</v>
      </c>
      <c r="J139" s="89">
        <f>Table15[[#This Row],[2764670768.0000]]+Table15[[#This Row],[Column9]]</f>
        <v>216823507</v>
      </c>
      <c r="K139" s="90">
        <f>Table15[[#This Row],[5008382758.0000]]/درآمدها!$C$12</f>
        <v>6.7451226261844618E-2</v>
      </c>
    </row>
    <row r="140" spans="1:11" ht="23.1" customHeight="1" x14ac:dyDescent="0.45">
      <c r="A140" s="88" t="s">
        <v>242</v>
      </c>
      <c r="B140" s="89">
        <v>0</v>
      </c>
      <c r="C140" s="89">
        <v>30000000</v>
      </c>
      <c r="D140" s="89">
        <v>-71190</v>
      </c>
      <c r="E140" s="89">
        <f>Table15[[#This Row],[0]]+Table15[[#This Row],[1052073440.0000]]+Table15[[#This Row],[2243711990.0000]]</f>
        <v>29928810</v>
      </c>
      <c r="F140" s="90">
        <f>Table15[[#This Row],[3295785430.0000]]/درآمدها!$C$12</f>
        <v>9.3104984924801439E-3</v>
      </c>
      <c r="G140" s="89">
        <v>0</v>
      </c>
      <c r="H140" s="89">
        <v>30000000</v>
      </c>
      <c r="I140" s="89">
        <v>-71190</v>
      </c>
      <c r="J140" s="89">
        <f>Table15[[#This Row],[2764670768.0000]]+Table15[[#This Row],[Column9]]</f>
        <v>29928810</v>
      </c>
      <c r="K140" s="90">
        <f>Table15[[#This Row],[5008382758.0000]]/درآمدها!$C$12</f>
        <v>9.3104984924801439E-3</v>
      </c>
    </row>
    <row r="141" spans="1:11" ht="23.1" customHeight="1" x14ac:dyDescent="0.45">
      <c r="A141" s="88" t="s">
        <v>190</v>
      </c>
      <c r="B141" s="89">
        <v>0</v>
      </c>
      <c r="C141" s="89">
        <v>485800000</v>
      </c>
      <c r="D141" s="89">
        <v>-54085</v>
      </c>
      <c r="E141" s="89">
        <f>Table15[[#This Row],[0]]+Table15[[#This Row],[1052073440.0000]]+Table15[[#This Row],[2243711990.0000]]</f>
        <v>485745915</v>
      </c>
      <c r="F141" s="90">
        <f>Table15[[#This Row],[3295785430.0000]]/درآمدها!$C$12</f>
        <v>0.15110980387579354</v>
      </c>
      <c r="G141" s="89">
        <v>0</v>
      </c>
      <c r="H141" s="89">
        <v>268800000</v>
      </c>
      <c r="I141" s="89">
        <v>-324504</v>
      </c>
      <c r="J141" s="89">
        <f>Table15[[#This Row],[2764670768.0000]]+Table15[[#This Row],[Column9]]</f>
        <v>268475496</v>
      </c>
      <c r="K141" s="90">
        <f>Table15[[#This Row],[5008382758.0000]]/درآمدها!$C$12</f>
        <v>8.3519548581312081E-2</v>
      </c>
    </row>
    <row r="142" spans="1:11" ht="23.1" customHeight="1" x14ac:dyDescent="0.45">
      <c r="A142" s="88" t="s">
        <v>244</v>
      </c>
      <c r="B142" s="89">
        <v>0</v>
      </c>
      <c r="C142" s="89">
        <v>286500000</v>
      </c>
      <c r="D142" s="89">
        <v>-435175</v>
      </c>
      <c r="E142" s="89">
        <f>Table15[[#This Row],[0]]+Table15[[#This Row],[1052073440.0000]]+Table15[[#This Row],[2243711990.0000]]</f>
        <v>286064825</v>
      </c>
      <c r="F142" s="90">
        <f>Table15[[#This Row],[3295785430.0000]]/درآمدها!$C$12</f>
        <v>8.899138060999072E-2</v>
      </c>
      <c r="G142" s="89">
        <v>0</v>
      </c>
      <c r="H142" s="89">
        <v>286500000</v>
      </c>
      <c r="I142" s="89">
        <v>-435175</v>
      </c>
      <c r="J142" s="89">
        <f>Table15[[#This Row],[2764670768.0000]]+Table15[[#This Row],[Column9]]</f>
        <v>286064825</v>
      </c>
      <c r="K142" s="90">
        <f>Table15[[#This Row],[5008382758.0000]]/درآمدها!$C$12</f>
        <v>8.899138060999072E-2</v>
      </c>
    </row>
    <row r="143" spans="1:11" ht="23.1" customHeight="1" x14ac:dyDescent="0.45">
      <c r="A143" s="88" t="s">
        <v>245</v>
      </c>
      <c r="B143" s="89">
        <v>0</v>
      </c>
      <c r="C143" s="89">
        <v>13458000</v>
      </c>
      <c r="D143" s="89">
        <v>-19970</v>
      </c>
      <c r="E143" s="89">
        <f>Table15[[#This Row],[0]]+Table15[[#This Row],[1052073440.0000]]+Table15[[#This Row],[2243711990.0000]]</f>
        <v>13438030</v>
      </c>
      <c r="F143" s="90">
        <f>Table15[[#This Row],[3295785430.0000]]/درآمدها!$C$12</f>
        <v>4.1804120530319431E-3</v>
      </c>
      <c r="G143" s="89">
        <v>0</v>
      </c>
      <c r="H143" s="89">
        <v>13458000</v>
      </c>
      <c r="I143" s="89">
        <v>-19970</v>
      </c>
      <c r="J143" s="89">
        <f>Table15[[#This Row],[2764670768.0000]]+Table15[[#This Row],[Column9]]</f>
        <v>13438030</v>
      </c>
      <c r="K143" s="90">
        <f>Table15[[#This Row],[5008382758.0000]]/درآمدها!$C$12</f>
        <v>4.1804120530319431E-3</v>
      </c>
    </row>
    <row r="144" spans="1:11" ht="23.1" customHeight="1" x14ac:dyDescent="0.45">
      <c r="A144" s="88" t="s">
        <v>246</v>
      </c>
      <c r="B144" s="89">
        <v>0</v>
      </c>
      <c r="C144" s="89">
        <v>598000</v>
      </c>
      <c r="D144" s="89">
        <v>-726</v>
      </c>
      <c r="E144" s="89">
        <f>Table15[[#This Row],[0]]+Table15[[#This Row],[1052073440.0000]]+Table15[[#This Row],[2243711990.0000]]</f>
        <v>597274</v>
      </c>
      <c r="F144" s="90">
        <f>Table15[[#This Row],[3295785430.0000]]/درآمدها!$C$12</f>
        <v>1.8580487084510162E-4</v>
      </c>
      <c r="G144" s="89">
        <v>0</v>
      </c>
      <c r="H144" s="89">
        <v>598000</v>
      </c>
      <c r="I144" s="89">
        <v>-726</v>
      </c>
      <c r="J144" s="89">
        <f>Table15[[#This Row],[2764670768.0000]]+Table15[[#This Row],[Column9]]</f>
        <v>597274</v>
      </c>
      <c r="K144" s="90">
        <f>Table15[[#This Row],[5008382758.0000]]/درآمدها!$C$12</f>
        <v>1.8580487084510162E-4</v>
      </c>
    </row>
    <row r="145" spans="1:11" ht="23.1" customHeight="1" x14ac:dyDescent="0.45">
      <c r="A145" s="88" t="s">
        <v>247</v>
      </c>
      <c r="B145" s="89">
        <v>0</v>
      </c>
      <c r="C145" s="89">
        <v>252500000</v>
      </c>
      <c r="D145" s="89">
        <v>-312468</v>
      </c>
      <c r="E145" s="89">
        <f>Table15[[#This Row],[0]]+Table15[[#This Row],[1052073440.0000]]+Table15[[#This Row],[2243711990.0000]]</f>
        <v>252187532</v>
      </c>
      <c r="F145" s="90">
        <f>Table15[[#This Row],[3295785430.0000]]/درآمدها!$C$12</f>
        <v>7.8452555798519494E-2</v>
      </c>
      <c r="G145" s="89">
        <v>0</v>
      </c>
      <c r="H145" s="89">
        <v>252500000</v>
      </c>
      <c r="I145" s="89">
        <v>-312468</v>
      </c>
      <c r="J145" s="89">
        <f>Table15[[#This Row],[2764670768.0000]]+Table15[[#This Row],[Column9]]</f>
        <v>252187532</v>
      </c>
      <c r="K145" s="90">
        <f>Table15[[#This Row],[5008382758.0000]]/درآمدها!$C$12</f>
        <v>7.8452555798519494E-2</v>
      </c>
    </row>
    <row r="146" spans="1:11" ht="23.1" customHeight="1" x14ac:dyDescent="0.45">
      <c r="A146" s="88" t="s">
        <v>248</v>
      </c>
      <c r="B146" s="89">
        <v>0</v>
      </c>
      <c r="C146" s="89">
        <v>231805000</v>
      </c>
      <c r="D146" s="89">
        <v>-229196</v>
      </c>
      <c r="E146" s="89">
        <f>Table15[[#This Row],[0]]+Table15[[#This Row],[1052073440.0000]]+Table15[[#This Row],[2243711990.0000]]</f>
        <v>231575804</v>
      </c>
      <c r="F146" s="90">
        <f>Table15[[#This Row],[3295785430.0000]]/درآمدها!$C$12</f>
        <v>7.2040491220228181E-2</v>
      </c>
      <c r="G146" s="89">
        <v>0</v>
      </c>
      <c r="H146" s="89">
        <v>231805000</v>
      </c>
      <c r="I146" s="89">
        <v>-229196</v>
      </c>
      <c r="J146" s="89">
        <f>Table15[[#This Row],[2764670768.0000]]+Table15[[#This Row],[Column9]]</f>
        <v>231575804</v>
      </c>
      <c r="K146" s="90">
        <f>Table15[[#This Row],[5008382758.0000]]/درآمدها!$C$12</f>
        <v>7.2040491220228181E-2</v>
      </c>
    </row>
    <row r="147" spans="1:11" ht="23.1" customHeight="1" x14ac:dyDescent="0.45">
      <c r="A147" s="88" t="s">
        <v>185</v>
      </c>
      <c r="B147" s="89">
        <v>0</v>
      </c>
      <c r="C147" s="89">
        <v>86400000</v>
      </c>
      <c r="D147" s="89">
        <v>-83628</v>
      </c>
      <c r="E147" s="89">
        <f>Table15[[#This Row],[0]]+Table15[[#This Row],[1052073440.0000]]+Table15[[#This Row],[2243711990.0000]]</f>
        <v>86316372</v>
      </c>
      <c r="F147" s="90">
        <f>Table15[[#This Row],[3295785430.0000]]/درآمدها!$C$12</f>
        <v>2.6852001512333946E-2</v>
      </c>
      <c r="G147" s="89">
        <v>0</v>
      </c>
      <c r="H147" s="89">
        <v>86400000</v>
      </c>
      <c r="I147" s="89">
        <v>-272644659</v>
      </c>
      <c r="J147" s="89">
        <f>Table15[[#This Row],[2764670768.0000]]+Table15[[#This Row],[Column9]]</f>
        <v>-186244659</v>
      </c>
      <c r="K147" s="90">
        <f>Table15[[#This Row],[5008382758.0000]]/درآمدها!$C$12</f>
        <v>-5.7938508642741846E-2</v>
      </c>
    </row>
    <row r="148" spans="1:11" ht="23.1" customHeight="1" x14ac:dyDescent="0.45">
      <c r="A148" s="88" t="s">
        <v>194</v>
      </c>
      <c r="B148" s="89">
        <v>0</v>
      </c>
      <c r="C148" s="89">
        <v>-145608095</v>
      </c>
      <c r="D148" s="89">
        <v>2503246253</v>
      </c>
      <c r="E148" s="89">
        <f>Table15[[#This Row],[0]]+Table15[[#This Row],[1052073440.0000]]+Table15[[#This Row],[2243711990.0000]]</f>
        <v>2357638158</v>
      </c>
      <c r="F148" s="90">
        <f>Table15[[#This Row],[3295785430.0000]]/درآمدها!$C$12</f>
        <v>0.73343332113347182</v>
      </c>
      <c r="G148" s="89">
        <v>0</v>
      </c>
      <c r="H148" s="89">
        <v>93682259</v>
      </c>
      <c r="I148" s="89">
        <v>2500140123</v>
      </c>
      <c r="J148" s="89">
        <f>Table15[[#This Row],[2764670768.0000]]+Table15[[#This Row],[Column9]]</f>
        <v>2593822382</v>
      </c>
      <c r="K148" s="90">
        <f>Table15[[#This Row],[5008382758.0000]]/درآمدها!$C$12</f>
        <v>0.80690743726102898</v>
      </c>
    </row>
    <row r="149" spans="1:11" ht="23.1" customHeight="1" x14ac:dyDescent="0.45">
      <c r="A149" s="88" t="s">
        <v>250</v>
      </c>
      <c r="B149" s="89">
        <v>0</v>
      </c>
      <c r="C149" s="89">
        <v>1532428000</v>
      </c>
      <c r="D149" s="89">
        <v>-1420555</v>
      </c>
      <c r="E149" s="89">
        <f>Table15[[#This Row],[0]]+Table15[[#This Row],[1052073440.0000]]+Table15[[#This Row],[2243711990.0000]]</f>
        <v>1531007445</v>
      </c>
      <c r="F149" s="90">
        <f>Table15[[#This Row],[3295785430.0000]]/درآمدها!$C$12</f>
        <v>0.47627829200854888</v>
      </c>
      <c r="G149" s="89">
        <v>0</v>
      </c>
      <c r="H149" s="89">
        <v>1532428000</v>
      </c>
      <c r="I149" s="89">
        <v>-1420555</v>
      </c>
      <c r="J149" s="89">
        <f>Table15[[#This Row],[2764670768.0000]]+Table15[[#This Row],[Column9]]</f>
        <v>1531007445</v>
      </c>
      <c r="K149" s="90">
        <f>Table15[[#This Row],[5008382758.0000]]/درآمدها!$C$12</f>
        <v>0.47627829200854888</v>
      </c>
    </row>
    <row r="150" spans="1:11" ht="23.1" customHeight="1" x14ac:dyDescent="0.45">
      <c r="A150" s="88" t="s">
        <v>267</v>
      </c>
      <c r="B150" s="89">
        <v>0</v>
      </c>
      <c r="C150" s="89">
        <v>0</v>
      </c>
      <c r="D150" s="89">
        <v>1889031353</v>
      </c>
      <c r="E150" s="89">
        <f>Table15[[#This Row],[0]]+Table15[[#This Row],[1052073440.0000]]+Table15[[#This Row],[2243711990.0000]]</f>
        <v>1889031353</v>
      </c>
      <c r="F150" s="90">
        <f>Table15[[#This Row],[3295785430.0000]]/درآمدها!$C$12</f>
        <v>0.58765529148516849</v>
      </c>
      <c r="G150" s="89">
        <v>0</v>
      </c>
      <c r="H150" s="89">
        <v>0</v>
      </c>
      <c r="I150" s="89">
        <v>1889031353</v>
      </c>
      <c r="J150" s="89">
        <f>Table15[[#This Row],[2764670768.0000]]+Table15[[#This Row],[Column9]]</f>
        <v>1889031353</v>
      </c>
      <c r="K150" s="90">
        <f>Table15[[#This Row],[5008382758.0000]]/درآمدها!$C$12</f>
        <v>0.58765529148516849</v>
      </c>
    </row>
    <row r="151" spans="1:11" ht="23.1" customHeight="1" x14ac:dyDescent="0.45">
      <c r="A151" s="88" t="s">
        <v>252</v>
      </c>
      <c r="B151" s="89">
        <v>0</v>
      </c>
      <c r="C151" s="89">
        <v>83430000</v>
      </c>
      <c r="D151" s="89">
        <v>-159529</v>
      </c>
      <c r="E151" s="89">
        <f>Table15[[#This Row],[0]]+Table15[[#This Row],[1052073440.0000]]+Table15[[#This Row],[2243711990.0000]]</f>
        <v>83270471</v>
      </c>
      <c r="F151" s="90">
        <f>Table15[[#This Row],[3295785430.0000]]/درآمدها!$C$12</f>
        <v>2.5904457768738936E-2</v>
      </c>
      <c r="G151" s="89">
        <v>0</v>
      </c>
      <c r="H151" s="89">
        <v>83430000</v>
      </c>
      <c r="I151" s="89">
        <v>-159529</v>
      </c>
      <c r="J151" s="89">
        <f>Table15[[#This Row],[2764670768.0000]]+Table15[[#This Row],[Column9]]</f>
        <v>83270471</v>
      </c>
      <c r="K151" s="90">
        <f>Table15[[#This Row],[5008382758.0000]]/درآمدها!$C$12</f>
        <v>2.5904457768738936E-2</v>
      </c>
    </row>
    <row r="152" spans="1:11" ht="23.1" customHeight="1" x14ac:dyDescent="0.45">
      <c r="A152" s="88" t="s">
        <v>196</v>
      </c>
      <c r="B152" s="89">
        <v>0</v>
      </c>
      <c r="C152" s="89">
        <v>1743480000</v>
      </c>
      <c r="D152" s="89">
        <v>-750592</v>
      </c>
      <c r="E152" s="89">
        <f>Table15[[#This Row],[0]]+Table15[[#This Row],[1052073440.0000]]+Table15[[#This Row],[2243711990.0000]]</f>
        <v>1742729408</v>
      </c>
      <c r="F152" s="90">
        <f>Table15[[#This Row],[3295785430.0000]]/درآمدها!$C$12</f>
        <v>0.54214248832428735</v>
      </c>
      <c r="G152" s="89">
        <v>0</v>
      </c>
      <c r="H152" s="89">
        <v>1564409000</v>
      </c>
      <c r="I152" s="89">
        <v>-2114791</v>
      </c>
      <c r="J152" s="89">
        <f>Table15[[#This Row],[2764670768.0000]]+Table15[[#This Row],[Column9]]</f>
        <v>1562294209</v>
      </c>
      <c r="K152" s="90">
        <f>Table15[[#This Row],[5008382758.0000]]/درآمدها!$C$12</f>
        <v>0.48601123391491208</v>
      </c>
    </row>
    <row r="153" spans="1:11" ht="23.1" customHeight="1" x14ac:dyDescent="0.45">
      <c r="A153" s="88" t="s">
        <v>253</v>
      </c>
      <c r="B153" s="89">
        <v>0</v>
      </c>
      <c r="C153" s="89">
        <v>194244000</v>
      </c>
      <c r="D153" s="89">
        <v>-475170</v>
      </c>
      <c r="E153" s="89">
        <f>Table15[[#This Row],[0]]+Table15[[#This Row],[1052073440.0000]]+Table15[[#This Row],[2243711990.0000]]</f>
        <v>193768830</v>
      </c>
      <c r="F153" s="90">
        <f>Table15[[#This Row],[3295785430.0000]]/درآمدها!$C$12</f>
        <v>6.0279189169387001E-2</v>
      </c>
      <c r="G153" s="89">
        <v>0</v>
      </c>
      <c r="H153" s="89">
        <v>194244000</v>
      </c>
      <c r="I153" s="89">
        <v>-475170</v>
      </c>
      <c r="J153" s="89">
        <f>Table15[[#This Row],[2764670768.0000]]+Table15[[#This Row],[Column9]]</f>
        <v>193768830</v>
      </c>
      <c r="K153" s="90">
        <f>Table15[[#This Row],[5008382758.0000]]/درآمدها!$C$12</f>
        <v>6.0279189169387001E-2</v>
      </c>
    </row>
    <row r="154" spans="1:11" ht="23.1" customHeight="1" x14ac:dyDescent="0.45">
      <c r="A154" s="88" t="s">
        <v>254</v>
      </c>
      <c r="B154" s="89">
        <v>0</v>
      </c>
      <c r="C154" s="89">
        <v>454746000</v>
      </c>
      <c r="D154" s="89">
        <v>-975838</v>
      </c>
      <c r="E154" s="89">
        <f>Table15[[#This Row],[0]]+Table15[[#This Row],[1052073440.0000]]+Table15[[#This Row],[2243711990.0000]]</f>
        <v>453770162</v>
      </c>
      <c r="F154" s="90">
        <f>Table15[[#This Row],[3295785430.0000]]/درآمدها!$C$12</f>
        <v>0.14116252564781129</v>
      </c>
      <c r="G154" s="89">
        <v>0</v>
      </c>
      <c r="H154" s="89">
        <v>454746000</v>
      </c>
      <c r="I154" s="89">
        <v>-975838</v>
      </c>
      <c r="J154" s="89">
        <f>Table15[[#This Row],[2764670768.0000]]+Table15[[#This Row],[Column9]]</f>
        <v>453770162</v>
      </c>
      <c r="K154" s="90">
        <f>Table15[[#This Row],[5008382758.0000]]/درآمدها!$C$12</f>
        <v>0.14116252564781129</v>
      </c>
    </row>
    <row r="155" spans="1:11" ht="23.1" customHeight="1" x14ac:dyDescent="0.45">
      <c r="A155" s="88" t="s">
        <v>258</v>
      </c>
      <c r="B155" s="89">
        <v>0</v>
      </c>
      <c r="C155" s="89">
        <v>1595000000</v>
      </c>
      <c r="D155" s="89">
        <v>-2446663</v>
      </c>
      <c r="E155" s="89">
        <f>Table15[[#This Row],[0]]+Table15[[#This Row],[1052073440.0000]]+Table15[[#This Row],[2243711990.0000]]</f>
        <v>1592553337</v>
      </c>
      <c r="F155" s="90">
        <f>Table15[[#This Row],[3295785430.0000]]/درآمدها!$C$12</f>
        <v>0.49542449042687375</v>
      </c>
      <c r="G155" s="89">
        <v>0</v>
      </c>
      <c r="H155" s="89">
        <v>1595000000</v>
      </c>
      <c r="I155" s="89">
        <v>-2446663</v>
      </c>
      <c r="J155" s="89">
        <f>Table15[[#This Row],[2764670768.0000]]+Table15[[#This Row],[Column9]]</f>
        <v>1592553337</v>
      </c>
      <c r="K155" s="90">
        <f>Table15[[#This Row],[5008382758.0000]]/درآمدها!$C$12</f>
        <v>0.49542449042687375</v>
      </c>
    </row>
    <row r="156" spans="1:11" ht="23.1" customHeight="1" x14ac:dyDescent="0.45">
      <c r="A156" s="88" t="s">
        <v>259</v>
      </c>
      <c r="B156" s="89">
        <v>0</v>
      </c>
      <c r="C156" s="89">
        <v>234050000</v>
      </c>
      <c r="D156" s="89">
        <v>-217326</v>
      </c>
      <c r="E156" s="89">
        <f>Table15[[#This Row],[0]]+Table15[[#This Row],[1052073440.0000]]+Table15[[#This Row],[2243711990.0000]]</f>
        <v>233832674</v>
      </c>
      <c r="F156" s="90">
        <f>Table15[[#This Row],[3295785430.0000]]/درآمدها!$C$12</f>
        <v>7.2742576760305572E-2</v>
      </c>
      <c r="G156" s="89">
        <v>0</v>
      </c>
      <c r="H156" s="89">
        <v>234050000</v>
      </c>
      <c r="I156" s="89">
        <v>-217326</v>
      </c>
      <c r="J156" s="89">
        <f>Table15[[#This Row],[2764670768.0000]]+Table15[[#This Row],[Column9]]</f>
        <v>233832674</v>
      </c>
      <c r="K156" s="90">
        <f>Table15[[#This Row],[5008382758.0000]]/درآمدها!$C$12</f>
        <v>7.2742576760305572E-2</v>
      </c>
    </row>
    <row r="157" spans="1:11" ht="23.1" customHeight="1" x14ac:dyDescent="0.45">
      <c r="A157" s="88" t="s">
        <v>261</v>
      </c>
      <c r="B157" s="89">
        <v>0</v>
      </c>
      <c r="C157" s="89">
        <v>84000000</v>
      </c>
      <c r="D157" s="89">
        <v>-119680</v>
      </c>
      <c r="E157" s="89">
        <f>Table15[[#This Row],[0]]+Table15[[#This Row],[1052073440.0000]]+Table15[[#This Row],[2243711990.0000]]</f>
        <v>83880320</v>
      </c>
      <c r="F157" s="90">
        <f>Table15[[#This Row],[3295785430.0000]]/درآمدها!$C$12</f>
        <v>2.6094174573220656E-2</v>
      </c>
      <c r="G157" s="89">
        <v>0</v>
      </c>
      <c r="H157" s="89">
        <v>84000000</v>
      </c>
      <c r="I157" s="89">
        <v>-119680</v>
      </c>
      <c r="J157" s="89">
        <f>Table15[[#This Row],[2764670768.0000]]+Table15[[#This Row],[Column9]]</f>
        <v>83880320</v>
      </c>
      <c r="K157" s="90">
        <f>Table15[[#This Row],[5008382758.0000]]/درآمدها!$C$12</f>
        <v>2.6094174573220656E-2</v>
      </c>
    </row>
    <row r="158" spans="1:11" ht="23.1" customHeight="1" x14ac:dyDescent="0.45">
      <c r="A158" s="88" t="s">
        <v>262</v>
      </c>
      <c r="B158" s="89">
        <v>0</v>
      </c>
      <c r="C158" s="89">
        <v>59000000</v>
      </c>
      <c r="D158" s="89">
        <v>-67414</v>
      </c>
      <c r="E158" s="89">
        <f>Table15[[#This Row],[0]]+Table15[[#This Row],[1052073440.0000]]+Table15[[#This Row],[2243711990.0000]]</f>
        <v>58932586</v>
      </c>
      <c r="F158" s="90">
        <f>Table15[[#This Row],[3295785430.0000]]/درآمدها!$C$12</f>
        <v>1.8333229858151941E-2</v>
      </c>
      <c r="G158" s="89">
        <v>0</v>
      </c>
      <c r="H158" s="89">
        <v>59000000</v>
      </c>
      <c r="I158" s="89">
        <v>-67414</v>
      </c>
      <c r="J158" s="89">
        <f>Table15[[#This Row],[2764670768.0000]]+Table15[[#This Row],[Column9]]</f>
        <v>58932586</v>
      </c>
      <c r="K158" s="90">
        <f>Table15[[#This Row],[5008382758.0000]]/درآمدها!$C$12</f>
        <v>1.8333229858151941E-2</v>
      </c>
    </row>
    <row r="159" spans="1:11" ht="23.1" customHeight="1" x14ac:dyDescent="0.45">
      <c r="A159" s="88" t="s">
        <v>189</v>
      </c>
      <c r="B159" s="89">
        <v>0</v>
      </c>
      <c r="C159" s="89">
        <v>-114000000</v>
      </c>
      <c r="D159" s="89">
        <v>1045890921</v>
      </c>
      <c r="E159" s="89">
        <f>Table15[[#This Row],[0]]+Table15[[#This Row],[1052073440.0000]]+Table15[[#This Row],[2243711990.0000]]</f>
        <v>931890921</v>
      </c>
      <c r="F159" s="90">
        <f>Table15[[#This Row],[3295785430.0000]]/درآمدها!$C$12</f>
        <v>0.28990023375892437</v>
      </c>
      <c r="G159" s="89">
        <v>0</v>
      </c>
      <c r="H159" s="89">
        <v>66000000</v>
      </c>
      <c r="I159" s="89">
        <v>1044936548</v>
      </c>
      <c r="J159" s="89">
        <f>Table15[[#This Row],[2764670768.0000]]+Table15[[#This Row],[Column9]]</f>
        <v>1110936548</v>
      </c>
      <c r="K159" s="90">
        <f>Table15[[#This Row],[5008382758.0000]]/درآمدها!$C$12</f>
        <v>0.34559920876891181</v>
      </c>
    </row>
    <row r="160" spans="1:11" ht="23.1" customHeight="1" x14ac:dyDescent="0.45">
      <c r="A160" s="88" t="s">
        <v>197</v>
      </c>
      <c r="B160" s="89">
        <v>0</v>
      </c>
      <c r="C160" s="89">
        <v>-19921000</v>
      </c>
      <c r="D160" s="89">
        <v>164773565</v>
      </c>
      <c r="E160" s="89">
        <f>Table15[[#This Row],[0]]+Table15[[#This Row],[1052073440.0000]]+Table15[[#This Row],[2243711990.0000]]</f>
        <v>144852565</v>
      </c>
      <c r="F160" s="90">
        <f>Table15[[#This Row],[3295785430.0000]]/درآمدها!$C$12</f>
        <v>4.5061918200703002E-2</v>
      </c>
      <c r="G160" s="89">
        <v>0</v>
      </c>
      <c r="H160" s="89">
        <v>0</v>
      </c>
      <c r="I160" s="89">
        <v>164621303</v>
      </c>
      <c r="J160" s="89">
        <f>Table15[[#This Row],[2764670768.0000]]+Table15[[#This Row],[Column9]]</f>
        <v>164621303</v>
      </c>
      <c r="K160" s="90">
        <f>Table15[[#This Row],[5008382758.0000]]/درآمدها!$C$12</f>
        <v>5.1211738569345626E-2</v>
      </c>
    </row>
    <row r="161" spans="1:11" ht="23.1" customHeight="1" x14ac:dyDescent="0.45">
      <c r="A161" s="88" t="s">
        <v>170</v>
      </c>
      <c r="B161" s="89">
        <v>0</v>
      </c>
      <c r="C161" s="89">
        <v>0</v>
      </c>
      <c r="D161" s="89">
        <v>0</v>
      </c>
      <c r="E161" s="89">
        <f>Table15[[#This Row],[0]]+Table15[[#This Row],[1052073440.0000]]+Table15[[#This Row],[2243711990.0000]]</f>
        <v>0</v>
      </c>
      <c r="F161" s="90">
        <f>Table15[[#This Row],[3295785430.0000]]/درآمدها!$C$12</f>
        <v>0</v>
      </c>
      <c r="G161" s="89">
        <v>0</v>
      </c>
      <c r="H161" s="89">
        <v>0</v>
      </c>
      <c r="I161" s="89">
        <v>4252680</v>
      </c>
      <c r="J161" s="89">
        <f>Table15[[#This Row],[2764670768.0000]]+Table15[[#This Row],[Column9]]</f>
        <v>4252680</v>
      </c>
      <c r="K161" s="90">
        <f>Table15[[#This Row],[5008382758.0000]]/درآمدها!$C$12</f>
        <v>1.3229584045941171E-3</v>
      </c>
    </row>
    <row r="162" spans="1:11" ht="23.1" customHeight="1" x14ac:dyDescent="0.45">
      <c r="A162" s="88" t="s">
        <v>180</v>
      </c>
      <c r="B162" s="89">
        <v>0</v>
      </c>
      <c r="C162" s="89">
        <v>-52000000</v>
      </c>
      <c r="D162" s="89">
        <v>346973493</v>
      </c>
      <c r="E162" s="89">
        <f>Table15[[#This Row],[0]]+Table15[[#This Row],[1052073440.0000]]+Table15[[#This Row],[2243711990.0000]]</f>
        <v>294973493</v>
      </c>
      <c r="F162" s="90">
        <f>Table15[[#This Row],[3295785430.0000]]/درآمدها!$C$12</f>
        <v>9.1762761763601763E-2</v>
      </c>
      <c r="G162" s="89">
        <v>0</v>
      </c>
      <c r="H162" s="89">
        <v>0</v>
      </c>
      <c r="I162" s="89">
        <v>346684146</v>
      </c>
      <c r="J162" s="89">
        <f>Table15[[#This Row],[2764670768.0000]]+Table15[[#This Row],[Column9]]</f>
        <v>346684146</v>
      </c>
      <c r="K162" s="90">
        <f>Table15[[#This Row],[5008382758.0000]]/درآمدها!$C$12</f>
        <v>0.10784933375900231</v>
      </c>
    </row>
    <row r="163" spans="1:11" ht="23.1" customHeight="1" x14ac:dyDescent="0.45">
      <c r="A163" s="88" t="s">
        <v>195</v>
      </c>
      <c r="B163" s="89">
        <v>0</v>
      </c>
      <c r="C163" s="89">
        <v>-974822150</v>
      </c>
      <c r="D163" s="89">
        <v>1274272358</v>
      </c>
      <c r="E163" s="89">
        <f>Table15[[#This Row],[0]]+Table15[[#This Row],[1052073440.0000]]+Table15[[#This Row],[2243711990.0000]]</f>
        <v>299450208</v>
      </c>
      <c r="F163" s="90">
        <f>Table15[[#This Row],[3295785430.0000]]/درآمدها!$C$12</f>
        <v>9.3155414804560077E-2</v>
      </c>
      <c r="G163" s="89">
        <v>0</v>
      </c>
      <c r="H163" s="89">
        <v>2862850</v>
      </c>
      <c r="I163" s="89">
        <v>1272631407</v>
      </c>
      <c r="J163" s="89">
        <f>Table15[[#This Row],[2764670768.0000]]+Table15[[#This Row],[Column9]]</f>
        <v>1275494257</v>
      </c>
      <c r="K163" s="90">
        <f>Table15[[#This Row],[5008382758.0000]]/درآمدها!$C$12</f>
        <v>0.39679116399768588</v>
      </c>
    </row>
    <row r="164" spans="1:11" ht="23.1" customHeight="1" x14ac:dyDescent="0.45">
      <c r="A164" s="88" t="s">
        <v>193</v>
      </c>
      <c r="B164" s="89">
        <v>0</v>
      </c>
      <c r="C164" s="89">
        <v>345374742</v>
      </c>
      <c r="D164" s="89">
        <v>64270331</v>
      </c>
      <c r="E164" s="89">
        <f>Table15[[#This Row],[0]]+Table15[[#This Row],[1052073440.0000]]+Table15[[#This Row],[2243711990.0000]]</f>
        <v>409645073</v>
      </c>
      <c r="F164" s="90">
        <f>Table15[[#This Row],[3295785430.0000]]/درآمدها!$C$12</f>
        <v>0.12743573281458295</v>
      </c>
      <c r="G164" s="89">
        <v>0</v>
      </c>
      <c r="H164" s="89">
        <v>554624742</v>
      </c>
      <c r="I164" s="89">
        <v>64043081</v>
      </c>
      <c r="J164" s="89">
        <f>Table15[[#This Row],[2764670768.0000]]+Table15[[#This Row],[Column9]]</f>
        <v>618667823</v>
      </c>
      <c r="K164" s="90">
        <f>Table15[[#This Row],[5008382758.0000]]/درآمدها!$C$12</f>
        <v>0.19246023591941919</v>
      </c>
    </row>
    <row r="165" spans="1:11" ht="23.1" customHeight="1" x14ac:dyDescent="0.45">
      <c r="A165" s="88" t="s">
        <v>169</v>
      </c>
      <c r="B165" s="89">
        <v>0</v>
      </c>
      <c r="C165" s="89">
        <v>-180000000</v>
      </c>
      <c r="D165" s="89">
        <v>238884126</v>
      </c>
      <c r="E165" s="89">
        <f>Table15[[#This Row],[0]]+Table15[[#This Row],[1052073440.0000]]+Table15[[#This Row],[2243711990.0000]]</f>
        <v>58884126</v>
      </c>
      <c r="F165" s="90">
        <f>Table15[[#This Row],[3295785430.0000]]/درآمدها!$C$12</f>
        <v>1.8318154525823475E-2</v>
      </c>
      <c r="G165" s="89">
        <v>0</v>
      </c>
      <c r="H165" s="89">
        <v>0</v>
      </c>
      <c r="I165" s="89">
        <v>359233480</v>
      </c>
      <c r="J165" s="89">
        <f>Table15[[#This Row],[2764670768.0000]]+Table15[[#This Row],[Column9]]</f>
        <v>359233480</v>
      </c>
      <c r="K165" s="90">
        <f>Table15[[#This Row],[5008382758.0000]]/درآمدها!$C$12</f>
        <v>0.11175328300685514</v>
      </c>
    </row>
    <row r="166" spans="1:11" ht="23.1" customHeight="1" x14ac:dyDescent="0.45">
      <c r="A166" s="88" t="s">
        <v>167</v>
      </c>
      <c r="B166" s="89">
        <v>0</v>
      </c>
      <c r="C166" s="89">
        <v>-94902494</v>
      </c>
      <c r="D166" s="89">
        <v>94451342</v>
      </c>
      <c r="E166" s="89">
        <f>Table15[[#This Row],[0]]+Table15[[#This Row],[1052073440.0000]]+Table15[[#This Row],[2243711990.0000]]</f>
        <v>-451152</v>
      </c>
      <c r="F166" s="90">
        <f>Table15[[#This Row],[3295785430.0000]]/درآمدها!$C$12</f>
        <v>-1.4034804644352388E-4</v>
      </c>
      <c r="G166" s="89">
        <v>0</v>
      </c>
      <c r="H166" s="89">
        <v>0</v>
      </c>
      <c r="I166" s="89">
        <v>856524236</v>
      </c>
      <c r="J166" s="89">
        <f>Table15[[#This Row],[2764670768.0000]]+Table15[[#This Row],[Column9]]</f>
        <v>856524236</v>
      </c>
      <c r="K166" s="90">
        <f>Table15[[#This Row],[5008382758.0000]]/درآمدها!$C$12</f>
        <v>0.26645455024943215</v>
      </c>
    </row>
    <row r="167" spans="1:11" ht="23.1" customHeight="1" thickBot="1" x14ac:dyDescent="0.5">
      <c r="A167" s="88" t="s">
        <v>182</v>
      </c>
      <c r="B167" s="89">
        <v>0</v>
      </c>
      <c r="C167" s="89">
        <v>80954000</v>
      </c>
      <c r="D167" s="89">
        <v>9238628</v>
      </c>
      <c r="E167" s="89">
        <f>Table15[[#This Row],[0]]+Table15[[#This Row],[1052073440.0000]]+Table15[[#This Row],[2243711990.0000]]</f>
        <v>90192628</v>
      </c>
      <c r="F167" s="90">
        <f>Table15[[#This Row],[3295785430.0000]]/درآمدها!$C$12</f>
        <v>2.8057858866651311E-2</v>
      </c>
      <c r="G167" s="89">
        <v>0</v>
      </c>
      <c r="H167" s="89">
        <v>89000000</v>
      </c>
      <c r="I167" s="89">
        <v>9153315</v>
      </c>
      <c r="J167" s="89">
        <f>Table15[[#This Row],[2764670768.0000]]+Table15[[#This Row],[Column9]]</f>
        <v>98153315</v>
      </c>
      <c r="K167" s="90">
        <f>Table15[[#This Row],[5008382758.0000]]/درآمدها!$C$12</f>
        <v>3.0534334353401579E-2</v>
      </c>
    </row>
    <row r="168" spans="1:11" ht="23.1" customHeight="1" thickBot="1" x14ac:dyDescent="0.5">
      <c r="A168" s="91" t="s">
        <v>60</v>
      </c>
      <c r="B168" s="92">
        <f t="shared" ref="B168:H168" si="0">SUBTOTAL(109,B11:B167)</f>
        <v>176108117</v>
      </c>
      <c r="C168" s="92">
        <f t="shared" si="0"/>
        <v>-122502851271</v>
      </c>
      <c r="D168" s="92">
        <f t="shared" si="0"/>
        <v>28192850932</v>
      </c>
      <c r="E168" s="92">
        <f>SUBTOTAL(109,E11:E167)</f>
        <v>-94133892222</v>
      </c>
      <c r="F168" s="109">
        <f>SUBTOTAL(109,F11:F167)</f>
        <v>-29.28393950926279</v>
      </c>
      <c r="G168" s="92">
        <f t="shared" si="0"/>
        <v>0</v>
      </c>
      <c r="H168" s="92">
        <f t="shared" si="0"/>
        <v>-62774621472</v>
      </c>
      <c r="I168" s="92">
        <f>SUBTOTAL(109,I11:I167)</f>
        <v>167388275830</v>
      </c>
      <c r="J168" s="92">
        <f>SUBTOTAL(109,J11:J167)</f>
        <v>104613654358</v>
      </c>
      <c r="K168" s="109">
        <f>SUBTOTAL(109,K11:K167)</f>
        <v>32.544069449904534</v>
      </c>
    </row>
    <row r="169" spans="1:11" ht="23.1" customHeight="1" thickTop="1" x14ac:dyDescent="0.45">
      <c r="A169" s="12"/>
      <c r="B169" s="82"/>
      <c r="C169" s="27"/>
      <c r="D169" s="27"/>
      <c r="E169" s="27"/>
      <c r="F169" s="30"/>
      <c r="G169" s="27"/>
    </row>
    <row r="170" spans="1:11" x14ac:dyDescent="0.45">
      <c r="D170" s="96"/>
      <c r="I170" s="96"/>
    </row>
    <row r="171" spans="1:11" x14ac:dyDescent="0.45">
      <c r="D171" s="96"/>
      <c r="E171" s="93"/>
      <c r="H171" s="93"/>
      <c r="I171" s="82"/>
    </row>
    <row r="172" spans="1:11" x14ac:dyDescent="0.45">
      <c r="C172" s="96"/>
      <c r="D172" s="96"/>
    </row>
    <row r="173" spans="1:11" x14ac:dyDescent="0.45">
      <c r="I173" s="96"/>
    </row>
    <row r="174" spans="1:11" x14ac:dyDescent="0.45">
      <c r="D174" s="93"/>
    </row>
  </sheetData>
  <mergeCells count="15">
    <mergeCell ref="A1:K1"/>
    <mergeCell ref="A2:K2"/>
    <mergeCell ref="A3:K3"/>
    <mergeCell ref="E8:F9"/>
    <mergeCell ref="J8:K9"/>
    <mergeCell ref="A5:K5"/>
    <mergeCell ref="G7:K7"/>
    <mergeCell ref="B7:F7"/>
    <mergeCell ref="A8:A10"/>
    <mergeCell ref="B8:B10"/>
    <mergeCell ref="C8:C10"/>
    <mergeCell ref="D8:D10"/>
    <mergeCell ref="G8:G10"/>
    <mergeCell ref="H8:H10"/>
    <mergeCell ref="I8:I10"/>
  </mergeCells>
  <pageMargins left="0.7" right="0.7" top="0.75" bottom="0.75" header="0.3" footer="0.3"/>
  <pageSetup paperSize="9" scale="70" orientation="landscape" horizontalDpi="4294967295" verticalDpi="4294967295" r:id="rId1"/>
  <headerFooter differentOddEven="1" differentFirst="1"/>
  <ignoredErrors>
    <ignoredError sqref="J168:K168" calculatedColumn="1"/>
  </ignoredErrors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rightToLeft="1" view="pageBreakPreview" zoomScale="106" zoomScaleNormal="100" zoomScaleSheetLayoutView="106" workbookViewId="0">
      <selection activeCell="H9" sqref="H9"/>
    </sheetView>
  </sheetViews>
  <sheetFormatPr defaultColWidth="9" defaultRowHeight="18" x14ac:dyDescent="0.45"/>
  <cols>
    <col min="1" max="1" width="34.28515625" style="9" customWidth="1"/>
    <col min="2" max="2" width="13" style="9" customWidth="1"/>
    <col min="3" max="3" width="13.85546875" style="9" customWidth="1"/>
    <col min="4" max="6" width="13" style="9" customWidth="1"/>
    <col min="7" max="7" width="14.7109375" style="9" bestFit="1" customWidth="1"/>
    <col min="8" max="9" width="13" style="9" customWidth="1"/>
    <col min="10" max="10" width="9" style="10" customWidth="1"/>
    <col min="11" max="16384" width="9" style="10"/>
  </cols>
  <sheetData>
    <row r="1" spans="1:9" ht="19.5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spans="1:9" ht="19.5" x14ac:dyDescent="0.45">
      <c r="A2" s="154" t="s">
        <v>77</v>
      </c>
      <c r="B2" s="154"/>
      <c r="C2" s="154"/>
      <c r="D2" s="154"/>
      <c r="E2" s="154"/>
      <c r="F2" s="154"/>
      <c r="G2" s="154"/>
      <c r="H2" s="154"/>
      <c r="I2" s="154"/>
    </row>
    <row r="3" spans="1:9" ht="19.5" x14ac:dyDescent="0.45">
      <c r="A3" s="154" t="s">
        <v>280</v>
      </c>
      <c r="B3" s="154"/>
      <c r="C3" s="154"/>
      <c r="D3" s="154"/>
      <c r="E3" s="154"/>
      <c r="F3" s="154"/>
      <c r="G3" s="154"/>
      <c r="H3" s="154"/>
      <c r="I3" s="154"/>
    </row>
    <row r="4" spans="1:9" ht="19.5" x14ac:dyDescent="0.45">
      <c r="A4" s="157" t="s">
        <v>124</v>
      </c>
      <c r="B4" s="157"/>
      <c r="C4" s="157"/>
      <c r="D4" s="157"/>
      <c r="E4" s="157"/>
      <c r="F4" s="157"/>
      <c r="G4" s="157"/>
      <c r="H4" s="157"/>
      <c r="I4" s="157"/>
    </row>
    <row r="6" spans="1:9" ht="19.5" customHeight="1" thickBot="1" x14ac:dyDescent="0.5">
      <c r="A6" s="94"/>
      <c r="B6" s="156" t="s">
        <v>279</v>
      </c>
      <c r="C6" s="156"/>
      <c r="D6" s="156"/>
      <c r="E6" s="156"/>
      <c r="F6" s="156" t="s">
        <v>281</v>
      </c>
      <c r="G6" s="156"/>
      <c r="H6" s="156"/>
      <c r="I6" s="156"/>
    </row>
    <row r="7" spans="1:9" ht="20.25" customHeight="1" x14ac:dyDescent="0.45">
      <c r="A7" s="160"/>
      <c r="B7" s="155" t="s">
        <v>125</v>
      </c>
      <c r="C7" s="155" t="s">
        <v>126</v>
      </c>
      <c r="D7" s="155" t="s">
        <v>127</v>
      </c>
      <c r="E7" s="155" t="s">
        <v>60</v>
      </c>
      <c r="F7" s="155" t="s">
        <v>125</v>
      </c>
      <c r="G7" s="155" t="s">
        <v>126</v>
      </c>
      <c r="H7" s="155" t="s">
        <v>127</v>
      </c>
      <c r="I7" s="155" t="s">
        <v>60</v>
      </c>
    </row>
    <row r="8" spans="1:9" ht="20.25" customHeight="1" thickBot="1" x14ac:dyDescent="0.5">
      <c r="A8" s="161"/>
      <c r="B8" s="156"/>
      <c r="C8" s="156"/>
      <c r="D8" s="156"/>
      <c r="E8" s="156"/>
      <c r="F8" s="156"/>
      <c r="G8" s="156"/>
      <c r="H8" s="156"/>
      <c r="I8" s="156"/>
    </row>
    <row r="9" spans="1:9" ht="23.1" customHeight="1" thickBot="1" x14ac:dyDescent="0.5">
      <c r="A9" s="88" t="s">
        <v>63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95">
        <v>903385103</v>
      </c>
      <c r="I9" s="95">
        <v>903385103</v>
      </c>
    </row>
    <row r="10" spans="1:9" ht="23.1" customHeight="1" x14ac:dyDescent="0.45">
      <c r="A10" s="54" t="s">
        <v>60</v>
      </c>
      <c r="B10" s="44">
        <f t="shared" ref="B10:I10" si="0">SUBTOTAL(109,B9)</f>
        <v>0</v>
      </c>
      <c r="C10" s="44">
        <f t="shared" si="0"/>
        <v>0</v>
      </c>
      <c r="D10" s="44">
        <f t="shared" si="0"/>
        <v>0</v>
      </c>
      <c r="E10" s="44">
        <f t="shared" si="0"/>
        <v>0</v>
      </c>
      <c r="F10" s="44">
        <f t="shared" si="0"/>
        <v>0</v>
      </c>
      <c r="G10" s="44">
        <f t="shared" si="0"/>
        <v>0</v>
      </c>
      <c r="H10" s="108">
        <f t="shared" si="0"/>
        <v>903385103</v>
      </c>
      <c r="I10" s="68">
        <f t="shared" si="0"/>
        <v>903385103</v>
      </c>
    </row>
    <row r="11" spans="1:9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45">
      <c r="C12" s="96"/>
    </row>
    <row r="13" spans="1:9" x14ac:dyDescent="0.45">
      <c r="C13" s="93"/>
      <c r="E13" s="93"/>
    </row>
  </sheetData>
  <mergeCells count="15">
    <mergeCell ref="E7:E8"/>
    <mergeCell ref="I7:I8"/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8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324-D61A-488A-8EA4-C50FFD5EA032}">
  <dimension ref="A1:K13"/>
  <sheetViews>
    <sheetView rightToLeft="1" view="pageBreakPreview" zoomScale="106" zoomScaleNormal="100" zoomScaleSheetLayoutView="106" workbookViewId="0">
      <selection activeCell="B7" sqref="B7:B8"/>
    </sheetView>
  </sheetViews>
  <sheetFormatPr defaultColWidth="9" defaultRowHeight="18" x14ac:dyDescent="0.45"/>
  <cols>
    <col min="1" max="1" width="17.42578125" style="9" bestFit="1" customWidth="1"/>
    <col min="2" max="2" width="13" style="9" customWidth="1"/>
    <col min="3" max="3" width="13.85546875" style="9" customWidth="1"/>
    <col min="4" max="5" width="13" style="9" customWidth="1"/>
    <col min="6" max="6" width="17" style="9" bestFit="1" customWidth="1"/>
    <col min="7" max="7" width="15.42578125" style="9" bestFit="1" customWidth="1"/>
    <col min="8" max="8" width="14.7109375" style="9" bestFit="1" customWidth="1"/>
    <col min="9" max="9" width="11.85546875" style="9" bestFit="1" customWidth="1"/>
    <col min="10" max="10" width="13" style="9" customWidth="1"/>
    <col min="11" max="11" width="17" style="10" bestFit="1" customWidth="1"/>
    <col min="12" max="16384" width="9" style="10"/>
  </cols>
  <sheetData>
    <row r="1" spans="1:11" ht="19.5" x14ac:dyDescent="0.4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1" ht="19.5" x14ac:dyDescent="0.45">
      <c r="A2" s="154" t="s">
        <v>77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19.5" x14ac:dyDescent="0.45">
      <c r="A3" s="154" t="s">
        <v>280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1" ht="19.5" x14ac:dyDescent="0.45">
      <c r="A4" s="157" t="s">
        <v>124</v>
      </c>
      <c r="B4" s="157"/>
      <c r="C4" s="157"/>
      <c r="D4" s="157"/>
      <c r="E4" s="157"/>
      <c r="F4" s="157"/>
      <c r="G4" s="157"/>
      <c r="H4" s="157"/>
      <c r="I4" s="157"/>
      <c r="J4" s="157"/>
    </row>
    <row r="6" spans="1:11" ht="19.5" customHeight="1" thickBot="1" x14ac:dyDescent="0.5">
      <c r="A6" s="94"/>
      <c r="B6" s="156" t="s">
        <v>279</v>
      </c>
      <c r="C6" s="156"/>
      <c r="D6" s="156"/>
      <c r="E6" s="159"/>
      <c r="F6" s="159"/>
      <c r="G6" s="156" t="s">
        <v>281</v>
      </c>
      <c r="H6" s="156"/>
      <c r="I6" s="156"/>
      <c r="J6" s="156"/>
    </row>
    <row r="7" spans="1:11" ht="20.25" customHeight="1" thickBot="1" x14ac:dyDescent="0.5">
      <c r="A7" s="163" t="s">
        <v>202</v>
      </c>
      <c r="B7" s="155" t="s">
        <v>203</v>
      </c>
      <c r="C7" s="155" t="s">
        <v>126</v>
      </c>
      <c r="D7" s="155" t="s">
        <v>127</v>
      </c>
      <c r="E7" s="162" t="s">
        <v>60</v>
      </c>
      <c r="F7" s="162"/>
      <c r="G7" s="155" t="s">
        <v>203</v>
      </c>
      <c r="H7" s="155" t="s">
        <v>126</v>
      </c>
      <c r="I7" s="155" t="s">
        <v>127</v>
      </c>
      <c r="J7" s="162" t="s">
        <v>60</v>
      </c>
      <c r="K7" s="162"/>
    </row>
    <row r="8" spans="1:11" ht="20.25" customHeight="1" thickBot="1" x14ac:dyDescent="0.5">
      <c r="A8" s="158"/>
      <c r="B8" s="156"/>
      <c r="C8" s="156"/>
      <c r="D8" s="156"/>
      <c r="E8" s="86" t="s">
        <v>67</v>
      </c>
      <c r="F8" s="86" t="s">
        <v>132</v>
      </c>
      <c r="G8" s="156"/>
      <c r="H8" s="156"/>
      <c r="I8" s="156"/>
      <c r="J8" s="86" t="s">
        <v>67</v>
      </c>
      <c r="K8" s="86" t="s">
        <v>132</v>
      </c>
    </row>
    <row r="9" spans="1:11" ht="23.1" customHeight="1" thickBot="1" x14ac:dyDescent="0.5">
      <c r="A9" s="88" t="s">
        <v>162</v>
      </c>
      <c r="B9" s="35"/>
      <c r="C9" s="35"/>
      <c r="D9" s="35"/>
      <c r="E9" s="35"/>
      <c r="F9" s="36"/>
      <c r="G9" s="35">
        <v>0</v>
      </c>
      <c r="H9" s="35">
        <v>0</v>
      </c>
      <c r="I9" s="95">
        <v>891602</v>
      </c>
      <c r="J9" s="35">
        <v>891602</v>
      </c>
      <c r="K9" s="110">
        <f>Table146[[#This Row],[Column9]]/درآمدها!C12</f>
        <v>2.7736682737777683E-4</v>
      </c>
    </row>
    <row r="10" spans="1:11" ht="23.1" customHeight="1" x14ac:dyDescent="0.45">
      <c r="A10" s="54" t="s">
        <v>60</v>
      </c>
      <c r="B10" s="44"/>
      <c r="C10" s="44"/>
      <c r="D10" s="44"/>
      <c r="E10" s="44"/>
      <c r="F10" s="44"/>
      <c r="G10" s="44">
        <f t="shared" ref="G10:J10" si="0">SUBTOTAL(109,G9)</f>
        <v>0</v>
      </c>
      <c r="H10" s="44">
        <f t="shared" si="0"/>
        <v>0</v>
      </c>
      <c r="I10" s="108">
        <f t="shared" si="0"/>
        <v>891602</v>
      </c>
      <c r="J10" s="44">
        <f t="shared" si="0"/>
        <v>891602</v>
      </c>
      <c r="K10" s="44">
        <f>SUM(K9)</f>
        <v>2.7736682737777683E-4</v>
      </c>
    </row>
    <row r="11" spans="1:11" ht="23.1" customHeight="1" x14ac:dyDescent="0.45">
      <c r="A11" s="29" t="s">
        <v>61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1" x14ac:dyDescent="0.45">
      <c r="C12" s="96"/>
    </row>
    <row r="13" spans="1:11" x14ac:dyDescent="0.45">
      <c r="C13" s="93"/>
      <c r="F13" s="93"/>
    </row>
  </sheetData>
  <mergeCells count="15">
    <mergeCell ref="A1:J1"/>
    <mergeCell ref="A2:J2"/>
    <mergeCell ref="A3:J3"/>
    <mergeCell ref="A4:J4"/>
    <mergeCell ref="B6:F6"/>
    <mergeCell ref="G6:J6"/>
    <mergeCell ref="H7:H8"/>
    <mergeCell ref="I7:I8"/>
    <mergeCell ref="E7:F7"/>
    <mergeCell ref="J7:K7"/>
    <mergeCell ref="A7:A8"/>
    <mergeCell ref="B7:B8"/>
    <mergeCell ref="C7:C8"/>
    <mergeCell ref="D7:D8"/>
    <mergeCell ref="G7:G8"/>
  </mergeCells>
  <pageMargins left="0.7" right="0.7" top="0.75" bottom="0.75" header="0.3" footer="0.3"/>
  <pageSetup paperSize="9" scale="9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"/>
  <sheetViews>
    <sheetView rightToLeft="1" view="pageBreakPreview" zoomScale="106" zoomScaleNormal="100" zoomScaleSheetLayoutView="106" workbookViewId="0">
      <selection activeCell="C20" sqref="C12:C20"/>
    </sheetView>
  </sheetViews>
  <sheetFormatPr defaultColWidth="9" defaultRowHeight="18" x14ac:dyDescent="0.45"/>
  <cols>
    <col min="1" max="1" width="22.7109375" style="9" bestFit="1" customWidth="1"/>
    <col min="2" max="2" width="15.5703125" style="9" bestFit="1" customWidth="1"/>
    <col min="3" max="3" width="26.5703125" style="9" bestFit="1" customWidth="1"/>
    <col min="4" max="4" width="23.140625" style="9" bestFit="1" customWidth="1"/>
    <col min="5" max="5" width="26.5703125" style="9" bestFit="1" customWidth="1"/>
    <col min="6" max="6" width="23.140625" style="9" bestFit="1" customWidth="1"/>
    <col min="7" max="7" width="13" style="10" customWidth="1"/>
    <col min="8" max="8" width="9" style="10" customWidth="1"/>
    <col min="9" max="16384" width="9" style="10"/>
  </cols>
  <sheetData>
    <row r="1" spans="1:7" ht="19.5" x14ac:dyDescent="0.45">
      <c r="A1" s="154" t="s">
        <v>0</v>
      </c>
      <c r="B1" s="154"/>
      <c r="C1" s="154"/>
      <c r="D1" s="154"/>
      <c r="E1" s="154"/>
      <c r="F1" s="154"/>
    </row>
    <row r="2" spans="1:7" ht="19.5" x14ac:dyDescent="0.45">
      <c r="A2" s="154" t="s">
        <v>77</v>
      </c>
      <c r="B2" s="154"/>
      <c r="C2" s="154"/>
      <c r="D2" s="154"/>
      <c r="E2" s="154"/>
      <c r="F2" s="154"/>
    </row>
    <row r="3" spans="1:7" ht="19.5" x14ac:dyDescent="0.45">
      <c r="A3" s="154" t="s">
        <v>280</v>
      </c>
      <c r="B3" s="154"/>
      <c r="C3" s="154"/>
      <c r="D3" s="154"/>
      <c r="E3" s="154"/>
      <c r="F3" s="154"/>
    </row>
    <row r="4" spans="1:7" ht="19.5" x14ac:dyDescent="0.45">
      <c r="A4" s="157" t="s">
        <v>133</v>
      </c>
      <c r="B4" s="157"/>
      <c r="C4" s="157"/>
      <c r="D4" s="157"/>
      <c r="E4" s="157"/>
      <c r="F4" s="157"/>
    </row>
    <row r="5" spans="1:7" ht="18.75" thickBot="1" x14ac:dyDescent="0.5">
      <c r="A5" s="31"/>
      <c r="B5" s="31"/>
      <c r="C5" s="31"/>
      <c r="D5" s="31"/>
      <c r="E5" s="31"/>
      <c r="F5" s="31"/>
    </row>
    <row r="6" spans="1:7" ht="37.5" customHeight="1" thickBot="1" x14ac:dyDescent="0.5">
      <c r="A6" s="162" t="s">
        <v>134</v>
      </c>
      <c r="B6" s="162"/>
      <c r="C6" s="164" t="s">
        <v>282</v>
      </c>
      <c r="D6" s="164"/>
      <c r="E6" s="162" t="s">
        <v>281</v>
      </c>
      <c r="F6" s="162"/>
      <c r="G6" s="11"/>
    </row>
    <row r="7" spans="1:7" ht="59.25" customHeight="1" thickBot="1" x14ac:dyDescent="0.5">
      <c r="A7" s="87" t="s">
        <v>135</v>
      </c>
      <c r="B7" s="86" t="s">
        <v>66</v>
      </c>
      <c r="C7" s="86" t="s">
        <v>136</v>
      </c>
      <c r="D7" s="86" t="s">
        <v>137</v>
      </c>
      <c r="E7" s="86" t="s">
        <v>136</v>
      </c>
      <c r="F7" s="86" t="s">
        <v>137</v>
      </c>
      <c r="G7" s="9"/>
    </row>
    <row r="8" spans="1:7" ht="23.1" customHeight="1" x14ac:dyDescent="0.45">
      <c r="A8" s="97" t="s">
        <v>74</v>
      </c>
      <c r="B8" s="97" t="s">
        <v>75</v>
      </c>
      <c r="C8" s="98">
        <v>263870604</v>
      </c>
      <c r="D8" s="99" t="s">
        <v>275</v>
      </c>
      <c r="E8" s="98">
        <v>1545465897</v>
      </c>
      <c r="F8" s="99" t="s">
        <v>276</v>
      </c>
    </row>
    <row r="9" spans="1:7" ht="23.1" customHeight="1" thickBot="1" x14ac:dyDescent="0.5">
      <c r="A9" s="100" t="s">
        <v>70</v>
      </c>
      <c r="B9" s="100" t="s">
        <v>71</v>
      </c>
      <c r="C9" s="101">
        <v>0</v>
      </c>
      <c r="D9" s="102" t="s">
        <v>277</v>
      </c>
      <c r="E9" s="101">
        <v>2198982741</v>
      </c>
      <c r="F9" s="102" t="s">
        <v>278</v>
      </c>
    </row>
    <row r="10" spans="1:7" ht="23.1" customHeight="1" x14ac:dyDescent="0.45">
      <c r="A10" s="103" t="s">
        <v>60</v>
      </c>
      <c r="B10" s="103"/>
      <c r="C10" s="104">
        <f>SUBTOTAL(109,C8:C9)</f>
        <v>263870604</v>
      </c>
      <c r="D10" s="103"/>
      <c r="E10" s="104">
        <f>SUBTOTAL(109,E8:E9)</f>
        <v>3744448638</v>
      </c>
      <c r="F10" s="103"/>
    </row>
    <row r="11" spans="1:7" ht="23.1" customHeight="1" x14ac:dyDescent="0.45">
      <c r="A11" s="29" t="s">
        <v>61</v>
      </c>
      <c r="B11" s="19"/>
      <c r="C11" s="27"/>
      <c r="D11" s="19"/>
      <c r="E11" s="27"/>
      <c r="F11" s="19"/>
      <c r="G11" s="9"/>
    </row>
    <row r="12" spans="1:7" x14ac:dyDescent="0.45">
      <c r="C12" s="82"/>
      <c r="E12" s="82"/>
    </row>
    <row r="13" spans="1:7" x14ac:dyDescent="0.45">
      <c r="C13" s="82"/>
      <c r="E13" s="82"/>
    </row>
    <row r="14" spans="1:7" x14ac:dyDescent="0.45">
      <c r="C14" s="96"/>
      <c r="E14" s="93"/>
    </row>
    <row r="17" spans="5:5" x14ac:dyDescent="0.45">
      <c r="E17" s="82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4" orientation="portrait" horizontalDpi="4294967295" verticalDpi="4294967295" r:id="rId1"/>
  <headerFooter differentOddEven="1" differentFirst="1"/>
  <colBreaks count="1" manualBreakCount="1">
    <brk id="6" max="9" man="1"/>
  </colBreak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view="pageBreakPreview" zoomScale="106" zoomScaleNormal="100" zoomScaleSheetLayoutView="106" workbookViewId="0">
      <selection activeCell="C6" sqref="C6:C7"/>
    </sheetView>
  </sheetViews>
  <sheetFormatPr defaultColWidth="9" defaultRowHeight="18" x14ac:dyDescent="0.45"/>
  <cols>
    <col min="1" max="1" width="18.85546875" style="9" bestFit="1" customWidth="1"/>
    <col min="2" max="2" width="29.7109375" style="9" customWidth="1"/>
    <col min="3" max="3" width="30.42578125" style="9" customWidth="1"/>
    <col min="4" max="4" width="9" style="10" customWidth="1"/>
    <col min="5" max="16384" width="9" style="10"/>
  </cols>
  <sheetData>
    <row r="1" spans="1:3" ht="19.5" x14ac:dyDescent="0.45">
      <c r="A1" s="154" t="s">
        <v>0</v>
      </c>
      <c r="B1" s="154"/>
      <c r="C1" s="154"/>
    </row>
    <row r="2" spans="1:3" ht="19.5" x14ac:dyDescent="0.45">
      <c r="A2" s="154" t="s">
        <v>77</v>
      </c>
      <c r="B2" s="154"/>
      <c r="C2" s="154"/>
    </row>
    <row r="3" spans="1:3" ht="19.5" x14ac:dyDescent="0.45">
      <c r="A3" s="154" t="s">
        <v>280</v>
      </c>
      <c r="B3" s="154"/>
      <c r="C3" s="154"/>
    </row>
    <row r="4" spans="1:3" ht="19.5" x14ac:dyDescent="0.45">
      <c r="A4" s="157" t="s">
        <v>138</v>
      </c>
      <c r="B4" s="157"/>
      <c r="C4" s="157"/>
    </row>
    <row r="5" spans="1:3" ht="20.25" thickBot="1" x14ac:dyDescent="0.5">
      <c r="A5" s="94"/>
      <c r="B5" s="86" t="s">
        <v>279</v>
      </c>
      <c r="C5" s="86" t="s">
        <v>281</v>
      </c>
    </row>
    <row r="6" spans="1:3" ht="16.5" customHeight="1" x14ac:dyDescent="0.45">
      <c r="A6" s="160" t="s">
        <v>90</v>
      </c>
      <c r="B6" s="155" t="s">
        <v>67</v>
      </c>
      <c r="C6" s="155" t="s">
        <v>67</v>
      </c>
    </row>
    <row r="7" spans="1:3" ht="18.75" thickBot="1" x14ac:dyDescent="0.5">
      <c r="A7" s="161"/>
      <c r="B7" s="156"/>
      <c r="C7" s="156"/>
    </row>
    <row r="8" spans="1:3" ht="23.1" customHeight="1" x14ac:dyDescent="0.45">
      <c r="A8" s="88" t="s">
        <v>90</v>
      </c>
      <c r="B8" s="89">
        <v>249312050</v>
      </c>
      <c r="C8" s="89">
        <v>443251632</v>
      </c>
    </row>
    <row r="9" spans="1:3" ht="23.1" customHeight="1" thickBot="1" x14ac:dyDescent="0.5">
      <c r="A9" s="88" t="s">
        <v>139</v>
      </c>
      <c r="B9" s="89">
        <v>498827475</v>
      </c>
      <c r="C9" s="89">
        <v>1318642505</v>
      </c>
    </row>
    <row r="10" spans="1:3" ht="23.1" customHeight="1" x14ac:dyDescent="0.45">
      <c r="A10" s="105" t="s">
        <v>60</v>
      </c>
      <c r="B10" s="104">
        <f>SUBTOTAL(109,B8:B9)</f>
        <v>748139525</v>
      </c>
      <c r="C10" s="104">
        <f>SUBTOTAL(109,C8:C9)</f>
        <v>1761894137</v>
      </c>
    </row>
    <row r="11" spans="1:3" ht="23.1" customHeight="1" x14ac:dyDescent="0.45">
      <c r="A11" s="12" t="s">
        <v>61</v>
      </c>
      <c r="B11" s="14"/>
      <c r="C11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rightToLeft="1" view="pageBreakPreview" topLeftCell="A25" zoomScaleNormal="100" zoomScaleSheetLayoutView="100" workbookViewId="0">
      <selection activeCell="M56" sqref="M56"/>
    </sheetView>
  </sheetViews>
  <sheetFormatPr defaultColWidth="9" defaultRowHeight="15.75" x14ac:dyDescent="0.4"/>
  <cols>
    <col min="1" max="1" width="37.140625" style="8" bestFit="1" customWidth="1"/>
    <col min="2" max="2" width="11.140625" style="8" customWidth="1"/>
    <col min="3" max="3" width="16.7109375" style="8" customWidth="1"/>
    <col min="4" max="4" width="15.85546875" style="8" customWidth="1"/>
    <col min="5" max="5" width="11.140625" style="8" customWidth="1"/>
    <col min="6" max="6" width="16.140625" style="8" customWidth="1"/>
    <col min="7" max="7" width="12.28515625" style="8" customWidth="1"/>
    <col min="8" max="8" width="16" style="8" customWidth="1"/>
    <col min="9" max="9" width="11.140625" style="8" customWidth="1"/>
    <col min="10" max="10" width="15.42578125" style="8" customWidth="1"/>
    <col min="11" max="11" width="16.7109375" style="8" customWidth="1"/>
    <col min="12" max="12" width="16.140625" style="8" bestFit="1" customWidth="1"/>
    <col min="13" max="13" width="17.5703125" style="8" bestFit="1" customWidth="1"/>
    <col min="14" max="14" width="9" style="4" customWidth="1"/>
    <col min="15" max="15" width="16.7109375" style="4" bestFit="1" customWidth="1"/>
    <col min="16" max="16384" width="9" style="4"/>
  </cols>
  <sheetData>
    <row r="1" spans="1:15" ht="19.5" x14ac:dyDescent="0.4">
      <c r="A1" s="139" t="s">
        <v>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5" ht="19.5" x14ac:dyDescent="0.4">
      <c r="A2" s="139" t="s">
        <v>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5" ht="19.5" x14ac:dyDescent="0.4">
      <c r="A3" s="139" t="s">
        <v>232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5" ht="21.75" x14ac:dyDescent="0.4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5" ht="21.75" x14ac:dyDescent="0.4">
      <c r="A5" s="134" t="s">
        <v>4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5" ht="21.75" x14ac:dyDescent="0.4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5" ht="18.75" customHeight="1" thickBot="1" x14ac:dyDescent="0.45">
      <c r="A7" s="32"/>
      <c r="B7" s="136" t="s">
        <v>223</v>
      </c>
      <c r="C7" s="136"/>
      <c r="D7" s="136"/>
      <c r="E7" s="142" t="s">
        <v>5</v>
      </c>
      <c r="F7" s="142"/>
      <c r="G7" s="142"/>
      <c r="H7" s="142"/>
      <c r="I7" s="136" t="s">
        <v>231</v>
      </c>
      <c r="J7" s="136"/>
      <c r="K7" s="136"/>
      <c r="L7" s="136"/>
      <c r="M7" s="136"/>
    </row>
    <row r="8" spans="1:15" ht="17.25" customHeight="1" x14ac:dyDescent="0.4">
      <c r="A8" s="140" t="s">
        <v>6</v>
      </c>
      <c r="B8" s="135" t="s">
        <v>7</v>
      </c>
      <c r="C8" s="135" t="s">
        <v>8</v>
      </c>
      <c r="D8" s="135" t="s">
        <v>9</v>
      </c>
      <c r="E8" s="141" t="s">
        <v>10</v>
      </c>
      <c r="F8" s="141"/>
      <c r="G8" s="141" t="s">
        <v>11</v>
      </c>
      <c r="H8" s="141"/>
      <c r="I8" s="135" t="s">
        <v>7</v>
      </c>
      <c r="J8" s="135" t="s">
        <v>12</v>
      </c>
      <c r="K8" s="135" t="s">
        <v>8</v>
      </c>
      <c r="L8" s="135" t="s">
        <v>9</v>
      </c>
      <c r="M8" s="137" t="s">
        <v>13</v>
      </c>
      <c r="O8" s="39" t="s">
        <v>140</v>
      </c>
    </row>
    <row r="9" spans="1:15" ht="20.25" customHeight="1" thickBot="1" x14ac:dyDescent="0.45">
      <c r="A9" s="136"/>
      <c r="B9" s="136"/>
      <c r="C9" s="136"/>
      <c r="D9" s="136"/>
      <c r="E9" s="33" t="s">
        <v>7</v>
      </c>
      <c r="F9" s="33" t="s">
        <v>14</v>
      </c>
      <c r="G9" s="33" t="s">
        <v>7</v>
      </c>
      <c r="H9" s="33" t="s">
        <v>15</v>
      </c>
      <c r="I9" s="136"/>
      <c r="J9" s="136"/>
      <c r="K9" s="136"/>
      <c r="L9" s="136"/>
      <c r="M9" s="138"/>
      <c r="O9" s="40">
        <v>586610682346</v>
      </c>
    </row>
    <row r="10" spans="1:15" ht="23.1" customHeight="1" x14ac:dyDescent="0.4">
      <c r="A10" s="34" t="s">
        <v>16</v>
      </c>
      <c r="B10" s="35">
        <v>10000</v>
      </c>
      <c r="C10" s="35">
        <v>371197880</v>
      </c>
      <c r="D10" s="35">
        <v>602208664</v>
      </c>
      <c r="E10" s="35">
        <v>0</v>
      </c>
      <c r="F10" s="35">
        <v>0</v>
      </c>
      <c r="G10" s="35">
        <v>10000</v>
      </c>
      <c r="H10" s="35">
        <v>514392781</v>
      </c>
      <c r="I10" s="35">
        <v>0</v>
      </c>
      <c r="J10" s="35">
        <v>0</v>
      </c>
      <c r="K10" s="35">
        <v>0</v>
      </c>
      <c r="L10" s="35">
        <v>0</v>
      </c>
      <c r="M10" s="36">
        <f>Table1[[#This Row],[10188628360.0000]]/$O$9</f>
        <v>0</v>
      </c>
    </row>
    <row r="11" spans="1:15" ht="23.1" customHeight="1" x14ac:dyDescent="0.4">
      <c r="A11" s="34" t="s">
        <v>17</v>
      </c>
      <c r="B11" s="35">
        <v>60000</v>
      </c>
      <c r="C11" s="35">
        <v>6625731869</v>
      </c>
      <c r="D11" s="35">
        <v>8201706913</v>
      </c>
      <c r="E11" s="35">
        <v>0</v>
      </c>
      <c r="F11" s="35">
        <v>0</v>
      </c>
      <c r="G11" s="35">
        <v>60000</v>
      </c>
      <c r="H11" s="35">
        <v>6849622059</v>
      </c>
      <c r="I11" s="35">
        <v>0</v>
      </c>
      <c r="J11" s="35">
        <v>0</v>
      </c>
      <c r="K11" s="35">
        <v>0</v>
      </c>
      <c r="L11" s="35">
        <v>0</v>
      </c>
      <c r="M11" s="36">
        <f>Table1[[#This Row],[10188628360.0000]]/$O$9</f>
        <v>0</v>
      </c>
    </row>
    <row r="12" spans="1:15" ht="23.1" customHeight="1" x14ac:dyDescent="0.4">
      <c r="A12" s="34" t="s">
        <v>18</v>
      </c>
      <c r="B12" s="35">
        <v>4400000</v>
      </c>
      <c r="C12" s="35">
        <v>10518542359</v>
      </c>
      <c r="D12" s="35">
        <v>11041583653</v>
      </c>
      <c r="E12" s="35">
        <v>0</v>
      </c>
      <c r="F12" s="35">
        <v>0</v>
      </c>
      <c r="G12" s="35">
        <v>4400000</v>
      </c>
      <c r="H12" s="35">
        <v>10900366588</v>
      </c>
      <c r="I12" s="35">
        <v>0</v>
      </c>
      <c r="J12" s="35">
        <v>0</v>
      </c>
      <c r="K12" s="35">
        <v>0</v>
      </c>
      <c r="L12" s="35">
        <v>0</v>
      </c>
      <c r="M12" s="36">
        <f>Table1[[#This Row],[10188628360.0000]]/$O$9</f>
        <v>0</v>
      </c>
    </row>
    <row r="13" spans="1:15" ht="23.1" customHeight="1" x14ac:dyDescent="0.4">
      <c r="A13" s="34" t="s">
        <v>116</v>
      </c>
      <c r="B13" s="35">
        <v>46000000</v>
      </c>
      <c r="C13" s="35">
        <v>25617868310</v>
      </c>
      <c r="D13" s="35">
        <v>25515230780</v>
      </c>
      <c r="E13" s="35">
        <v>10000000</v>
      </c>
      <c r="F13" s="35">
        <v>5693928139</v>
      </c>
      <c r="G13" s="35">
        <v>18800000</v>
      </c>
      <c r="H13" s="35">
        <v>9730199964</v>
      </c>
      <c r="I13" s="35">
        <v>54041000</v>
      </c>
      <c r="J13" s="35">
        <v>516.94771099720583</v>
      </c>
      <c r="K13" s="35">
        <v>29578350320</v>
      </c>
      <c r="L13" s="35">
        <v>27683023660</v>
      </c>
      <c r="M13" s="36">
        <f>Table1[[#This Row],[10188628360.0000]]/$O$9</f>
        <v>4.7191475527327255E-2</v>
      </c>
    </row>
    <row r="14" spans="1:15" ht="23.1" customHeight="1" x14ac:dyDescent="0.4">
      <c r="A14" s="34" t="s">
        <v>143</v>
      </c>
      <c r="B14" s="35">
        <v>60998000</v>
      </c>
      <c r="C14" s="35">
        <v>33937412605</v>
      </c>
      <c r="D14" s="35">
        <v>32442196210</v>
      </c>
      <c r="E14" s="35">
        <v>9600000</v>
      </c>
      <c r="F14" s="35">
        <v>4658778000</v>
      </c>
      <c r="G14" s="35">
        <v>8800000</v>
      </c>
      <c r="H14" s="35">
        <v>4392183977</v>
      </c>
      <c r="I14" s="35">
        <v>61798000</v>
      </c>
      <c r="J14" s="35">
        <v>407</v>
      </c>
      <c r="K14" s="35">
        <v>33700141047</v>
      </c>
      <c r="L14" s="35">
        <v>24957362697</v>
      </c>
      <c r="M14" s="36">
        <f>Table1[[#This Row],[10188628360.0000]]/$O$9</f>
        <v>4.2545019121011204E-2</v>
      </c>
    </row>
    <row r="15" spans="1:15" ht="23.1" customHeight="1" x14ac:dyDescent="0.4">
      <c r="A15" s="34" t="s">
        <v>20</v>
      </c>
      <c r="B15" s="35">
        <v>4000000</v>
      </c>
      <c r="C15" s="35">
        <v>23512121077</v>
      </c>
      <c r="D15" s="35">
        <v>31871712400</v>
      </c>
      <c r="E15" s="35">
        <v>800000</v>
      </c>
      <c r="F15" s="35">
        <v>5532009573</v>
      </c>
      <c r="G15" s="35">
        <v>2000000</v>
      </c>
      <c r="H15" s="35">
        <v>14764977699</v>
      </c>
      <c r="I15" s="35">
        <v>2800000</v>
      </c>
      <c r="J15" s="35">
        <v>6330</v>
      </c>
      <c r="K15" s="35">
        <v>17288070112</v>
      </c>
      <c r="L15" s="35">
        <v>17586993480</v>
      </c>
      <c r="M15" s="36">
        <f>Table1[[#This Row],[10188628360.0000]]/$O$9</f>
        <v>2.998069078739804E-2</v>
      </c>
    </row>
    <row r="16" spans="1:15" ht="23.1" customHeight="1" x14ac:dyDescent="0.4">
      <c r="A16" s="34" t="s">
        <v>22</v>
      </c>
      <c r="B16" s="35">
        <v>1000000</v>
      </c>
      <c r="C16" s="35">
        <v>5863035818</v>
      </c>
      <c r="D16" s="35">
        <v>7402334200</v>
      </c>
      <c r="E16" s="35">
        <v>0</v>
      </c>
      <c r="F16" s="35">
        <v>0</v>
      </c>
      <c r="G16" s="35">
        <v>200000</v>
      </c>
      <c r="H16" s="35">
        <v>1389181487</v>
      </c>
      <c r="I16" s="35">
        <v>800000</v>
      </c>
      <c r="J16" s="35">
        <v>7030</v>
      </c>
      <c r="K16" s="35">
        <v>4690428654</v>
      </c>
      <c r="L16" s="35">
        <v>5580526480</v>
      </c>
      <c r="M16" s="36">
        <f>Table1[[#This Row],[10188628360.0000]]/$O$9</f>
        <v>9.5131688664142726E-3</v>
      </c>
    </row>
    <row r="17" spans="1:13" ht="23.1" customHeight="1" x14ac:dyDescent="0.4">
      <c r="A17" s="34" t="s">
        <v>226</v>
      </c>
      <c r="B17" s="35">
        <v>0</v>
      </c>
      <c r="C17" s="35">
        <v>0</v>
      </c>
      <c r="D17" s="35">
        <v>0</v>
      </c>
      <c r="E17" s="35">
        <v>4400000</v>
      </c>
      <c r="F17" s="35">
        <v>16918193056</v>
      </c>
      <c r="G17" s="35">
        <v>0</v>
      </c>
      <c r="H17" s="35">
        <v>0</v>
      </c>
      <c r="I17" s="35">
        <v>4400000</v>
      </c>
      <c r="J17" s="35">
        <v>3934</v>
      </c>
      <c r="K17" s="35">
        <v>16918193056</v>
      </c>
      <c r="L17" s="35">
        <v>17175796793</v>
      </c>
      <c r="M17" s="36">
        <f>Table1[[#This Row],[10188628360.0000]]/$O$9</f>
        <v>2.9279720451577486E-2</v>
      </c>
    </row>
    <row r="18" spans="1:13" ht="23.1" customHeight="1" x14ac:dyDescent="0.4">
      <c r="A18" s="34" t="s">
        <v>121</v>
      </c>
      <c r="B18" s="35">
        <v>52000000</v>
      </c>
      <c r="C18" s="35">
        <v>33542318548</v>
      </c>
      <c r="D18" s="35">
        <v>31578000480</v>
      </c>
      <c r="E18" s="35">
        <v>0</v>
      </c>
      <c r="F18" s="35">
        <v>0</v>
      </c>
      <c r="G18" s="35">
        <v>0</v>
      </c>
      <c r="H18" s="35">
        <v>0</v>
      </c>
      <c r="I18" s="35">
        <v>52000000</v>
      </c>
      <c r="J18" s="35">
        <v>502</v>
      </c>
      <c r="K18" s="35">
        <v>33542318548</v>
      </c>
      <c r="L18" s="35">
        <v>25902216080</v>
      </c>
      <c r="M18" s="36">
        <f>Table1[[#This Row],[10188628360.0000]]/$O$9</f>
        <v>4.4155718365732254E-2</v>
      </c>
    </row>
    <row r="19" spans="1:13" ht="23.1" customHeight="1" x14ac:dyDescent="0.4">
      <c r="A19" s="34" t="s">
        <v>24</v>
      </c>
      <c r="B19" s="35">
        <v>8000000</v>
      </c>
      <c r="C19" s="35">
        <v>27836212778</v>
      </c>
      <c r="D19" s="35">
        <v>31498618880</v>
      </c>
      <c r="E19" s="35">
        <v>11600000</v>
      </c>
      <c r="F19" s="35">
        <v>39535288920</v>
      </c>
      <c r="G19" s="35">
        <v>10600000</v>
      </c>
      <c r="H19" s="35">
        <v>38059680376</v>
      </c>
      <c r="I19" s="35">
        <v>9000000</v>
      </c>
      <c r="J19" s="35">
        <v>3370</v>
      </c>
      <c r="K19" s="35">
        <v>30673931059</v>
      </c>
      <c r="L19" s="35">
        <v>30095549100</v>
      </c>
      <c r="M19" s="36">
        <f>Table1[[#This Row],[10188628360.0000]]/$O$9</f>
        <v>5.1304127261441131E-2</v>
      </c>
    </row>
    <row r="20" spans="1:13" ht="23.1" customHeight="1" x14ac:dyDescent="0.4">
      <c r="A20" s="34" t="s">
        <v>25</v>
      </c>
      <c r="B20" s="35">
        <v>2000000</v>
      </c>
      <c r="C20" s="35">
        <v>10828953670</v>
      </c>
      <c r="D20" s="35">
        <v>16054928600</v>
      </c>
      <c r="E20" s="35">
        <v>0</v>
      </c>
      <c r="F20" s="35">
        <v>0</v>
      </c>
      <c r="G20" s="35">
        <v>2000000</v>
      </c>
      <c r="H20" s="35">
        <v>14603448350</v>
      </c>
      <c r="I20" s="35">
        <v>0</v>
      </c>
      <c r="J20" s="35">
        <v>0</v>
      </c>
      <c r="K20" s="35">
        <v>0</v>
      </c>
      <c r="L20" s="35">
        <v>0</v>
      </c>
      <c r="M20" s="36">
        <f>Table1[[#This Row],[10188628360.0000]]/$O$9</f>
        <v>0</v>
      </c>
    </row>
    <row r="21" spans="1:13" ht="23.1" customHeight="1" x14ac:dyDescent="0.4">
      <c r="A21" s="34" t="s">
        <v>227</v>
      </c>
      <c r="B21" s="35">
        <v>0</v>
      </c>
      <c r="C21" s="35">
        <v>0</v>
      </c>
      <c r="D21" s="35">
        <v>0</v>
      </c>
      <c r="E21" s="35">
        <v>8700000</v>
      </c>
      <c r="F21" s="35">
        <v>19936120908</v>
      </c>
      <c r="G21" s="35">
        <v>0</v>
      </c>
      <c r="H21" s="35">
        <v>0</v>
      </c>
      <c r="I21" s="35">
        <v>8700000</v>
      </c>
      <c r="J21" s="35">
        <v>1962</v>
      </c>
      <c r="K21" s="35">
        <v>19936120908</v>
      </c>
      <c r="L21" s="35">
        <v>16937453539</v>
      </c>
      <c r="M21" s="36">
        <f>Table1[[#This Row],[10188628360.0000]]/$O$9</f>
        <v>2.8873414768484897E-2</v>
      </c>
    </row>
    <row r="22" spans="1:13" ht="23.1" customHeight="1" x14ac:dyDescent="0.4">
      <c r="A22" s="34" t="s">
        <v>26</v>
      </c>
      <c r="B22" s="35">
        <v>0</v>
      </c>
      <c r="C22" s="35">
        <v>0</v>
      </c>
      <c r="D22" s="35">
        <v>0</v>
      </c>
      <c r="E22" s="35">
        <v>3000000</v>
      </c>
      <c r="F22" s="35">
        <v>23617650385</v>
      </c>
      <c r="G22" s="35">
        <v>0</v>
      </c>
      <c r="H22" s="35">
        <v>0</v>
      </c>
      <c r="I22" s="35">
        <v>3000000</v>
      </c>
      <c r="J22" s="35">
        <v>6710</v>
      </c>
      <c r="K22" s="35">
        <v>23617650385</v>
      </c>
      <c r="L22" s="35">
        <v>19974395100</v>
      </c>
      <c r="M22" s="36">
        <f>Table1[[#This Row],[10188628360.0000]]/$O$9</f>
        <v>3.4050513741272992E-2</v>
      </c>
    </row>
    <row r="23" spans="1:13" ht="23.1" customHeight="1" x14ac:dyDescent="0.4">
      <c r="A23" s="34" t="s">
        <v>144</v>
      </c>
      <c r="B23" s="35">
        <v>15600000</v>
      </c>
      <c r="C23" s="35">
        <v>27938615256</v>
      </c>
      <c r="D23" s="35">
        <v>25757741569</v>
      </c>
      <c r="E23" s="35">
        <v>0</v>
      </c>
      <c r="F23" s="35">
        <v>0</v>
      </c>
      <c r="G23" s="35">
        <v>0</v>
      </c>
      <c r="H23" s="35">
        <v>0</v>
      </c>
      <c r="I23" s="35">
        <v>15600000</v>
      </c>
      <c r="J23" s="35">
        <v>1301</v>
      </c>
      <c r="K23" s="35">
        <v>27938615256</v>
      </c>
      <c r="L23" s="35">
        <v>20138715013</v>
      </c>
      <c r="M23" s="36">
        <f>Table1[[#This Row],[10188628360.0000]]/$O$9</f>
        <v>3.4330631233069842E-2</v>
      </c>
    </row>
    <row r="24" spans="1:13" ht="23.1" customHeight="1" x14ac:dyDescent="0.4">
      <c r="A24" s="34" t="s">
        <v>145</v>
      </c>
      <c r="B24" s="35">
        <v>1000000</v>
      </c>
      <c r="C24" s="35">
        <v>7898829395</v>
      </c>
      <c r="D24" s="35">
        <v>7511483900</v>
      </c>
      <c r="E24" s="35">
        <v>800000</v>
      </c>
      <c r="F24" s="35">
        <v>6200350472</v>
      </c>
      <c r="G24" s="35">
        <v>0</v>
      </c>
      <c r="H24" s="35">
        <v>0</v>
      </c>
      <c r="I24" s="35">
        <v>1800000</v>
      </c>
      <c r="J24" s="35">
        <v>5810</v>
      </c>
      <c r="K24" s="35">
        <v>14099179867</v>
      </c>
      <c r="L24" s="35">
        <v>10377159660</v>
      </c>
      <c r="M24" s="36">
        <f>Table1[[#This Row],[10188628360.0000]]/$O$9</f>
        <v>1.769002845038415E-2</v>
      </c>
    </row>
    <row r="25" spans="1:13" ht="23.1" customHeight="1" x14ac:dyDescent="0.4">
      <c r="A25" s="34" t="s">
        <v>28</v>
      </c>
      <c r="B25" s="35">
        <v>40200000</v>
      </c>
      <c r="C25" s="35">
        <v>59614388599</v>
      </c>
      <c r="D25" s="35">
        <v>58637203380</v>
      </c>
      <c r="E25" s="35">
        <v>0</v>
      </c>
      <c r="F25" s="35">
        <v>0</v>
      </c>
      <c r="G25" s="35">
        <v>18000000</v>
      </c>
      <c r="H25" s="35">
        <v>23632391066</v>
      </c>
      <c r="I25" s="35">
        <v>32289000</v>
      </c>
      <c r="J25" s="35">
        <v>1257</v>
      </c>
      <c r="K25" s="35">
        <v>45725572149</v>
      </c>
      <c r="L25" s="35">
        <v>40273533383</v>
      </c>
      <c r="M25" s="36">
        <f>Table1[[#This Row],[10188628360.0000]]/$O$9</f>
        <v>6.8654619827133501E-2</v>
      </c>
    </row>
    <row r="26" spans="1:13" ht="23.1" customHeight="1" x14ac:dyDescent="0.4">
      <c r="A26" s="34" t="s">
        <v>30</v>
      </c>
      <c r="B26" s="35">
        <v>400000</v>
      </c>
      <c r="C26" s="35">
        <v>3429110874</v>
      </c>
      <c r="D26" s="35">
        <v>3603924640</v>
      </c>
      <c r="E26" s="35">
        <v>0</v>
      </c>
      <c r="F26" s="35">
        <v>0</v>
      </c>
      <c r="G26" s="35">
        <v>400000</v>
      </c>
      <c r="H26" s="35">
        <v>3388602074</v>
      </c>
      <c r="I26" s="35">
        <v>0</v>
      </c>
      <c r="J26" s="35">
        <v>0</v>
      </c>
      <c r="K26" s="35">
        <v>0</v>
      </c>
      <c r="L26" s="35">
        <v>0</v>
      </c>
      <c r="M26" s="36">
        <f>Table1[[#This Row],[10188628360.0000]]/$O$9</f>
        <v>0</v>
      </c>
    </row>
    <row r="27" spans="1:13" ht="23.1" customHeight="1" x14ac:dyDescent="0.4">
      <c r="A27" s="34" t="s">
        <v>146</v>
      </c>
      <c r="B27" s="35">
        <v>4000000</v>
      </c>
      <c r="C27" s="35">
        <v>10764014096</v>
      </c>
      <c r="D27" s="35">
        <v>10601412680</v>
      </c>
      <c r="E27" s="35">
        <v>0</v>
      </c>
      <c r="F27" s="35">
        <v>0</v>
      </c>
      <c r="G27" s="35">
        <v>4000000</v>
      </c>
      <c r="H27" s="35">
        <v>8369027193</v>
      </c>
      <c r="I27" s="35">
        <v>205405</v>
      </c>
      <c r="J27" s="35">
        <v>2072</v>
      </c>
      <c r="K27" s="35">
        <v>517325186</v>
      </c>
      <c r="L27" s="35">
        <v>422309283</v>
      </c>
      <c r="M27" s="36">
        <f>Table1[[#This Row],[10188628360.0000]]/$O$9</f>
        <v>7.1991406857966104E-4</v>
      </c>
    </row>
    <row r="28" spans="1:13" ht="23.1" customHeight="1" x14ac:dyDescent="0.4">
      <c r="A28" s="34" t="s">
        <v>31</v>
      </c>
      <c r="B28" s="35">
        <v>559979</v>
      </c>
      <c r="C28" s="35">
        <v>6481334174</v>
      </c>
      <c r="D28" s="35">
        <v>8818171252</v>
      </c>
      <c r="E28" s="35">
        <v>1673021</v>
      </c>
      <c r="F28" s="35">
        <v>23193558370</v>
      </c>
      <c r="G28" s="35">
        <v>2100000</v>
      </c>
      <c r="H28" s="35">
        <v>30089595708</v>
      </c>
      <c r="I28" s="35">
        <v>1300000</v>
      </c>
      <c r="J28" s="35">
        <v>13540</v>
      </c>
      <c r="K28" s="35">
        <v>18132567364</v>
      </c>
      <c r="L28" s="35">
        <v>17465936540</v>
      </c>
      <c r="M28" s="36">
        <f>Table1[[#This Row],[10188628360.0000]]/$O$9</f>
        <v>2.9774324037450929E-2</v>
      </c>
    </row>
    <row r="29" spans="1:13" ht="23.1" customHeight="1" x14ac:dyDescent="0.4">
      <c r="A29" s="34" t="s">
        <v>33</v>
      </c>
      <c r="B29" s="35">
        <v>4465418</v>
      </c>
      <c r="C29" s="35">
        <v>23829788308</v>
      </c>
      <c r="D29" s="35">
        <v>25699221852</v>
      </c>
      <c r="E29" s="35">
        <v>799130</v>
      </c>
      <c r="F29" s="35">
        <v>4516685735</v>
      </c>
      <c r="G29" s="35">
        <v>755248</v>
      </c>
      <c r="H29" s="35">
        <v>3602484087</v>
      </c>
      <c r="I29" s="35">
        <v>4509300</v>
      </c>
      <c r="J29" s="35">
        <v>4550</v>
      </c>
      <c r="K29" s="35">
        <v>24276085788</v>
      </c>
      <c r="L29" s="35">
        <v>20358716158</v>
      </c>
      <c r="M29" s="36">
        <f>Table1[[#This Row],[10188628360.0000]]/$O$9</f>
        <v>3.4705668973808147E-2</v>
      </c>
    </row>
    <row r="30" spans="1:13" ht="23.1" customHeight="1" x14ac:dyDescent="0.4">
      <c r="A30" s="34" t="s">
        <v>34</v>
      </c>
      <c r="B30" s="35">
        <v>2537587</v>
      </c>
      <c r="C30" s="35">
        <v>13524201651</v>
      </c>
      <c r="D30" s="35">
        <v>14327257567</v>
      </c>
      <c r="E30" s="35">
        <v>0</v>
      </c>
      <c r="F30" s="35">
        <v>0</v>
      </c>
      <c r="G30" s="35">
        <v>2537587</v>
      </c>
      <c r="H30" s="35">
        <v>13602998928</v>
      </c>
      <c r="I30" s="35">
        <v>0</v>
      </c>
      <c r="J30" s="35">
        <v>0</v>
      </c>
      <c r="K30" s="35">
        <v>0</v>
      </c>
      <c r="L30" s="35">
        <v>0</v>
      </c>
      <c r="M30" s="36">
        <f>Table1[[#This Row],[10188628360.0000]]/$O$9</f>
        <v>0</v>
      </c>
    </row>
    <row r="31" spans="1:13" ht="23.1" customHeight="1" x14ac:dyDescent="0.4">
      <c r="A31" s="34" t="s">
        <v>147</v>
      </c>
      <c r="B31" s="35">
        <v>542129</v>
      </c>
      <c r="C31" s="35">
        <v>3886548579</v>
      </c>
      <c r="D31" s="35">
        <v>3846259154</v>
      </c>
      <c r="E31" s="35">
        <v>2600000</v>
      </c>
      <c r="F31" s="35">
        <v>18356772419</v>
      </c>
      <c r="G31" s="35">
        <v>0</v>
      </c>
      <c r="H31" s="35">
        <v>0</v>
      </c>
      <c r="I31" s="35">
        <v>3142129</v>
      </c>
      <c r="J31" s="35">
        <v>6130</v>
      </c>
      <c r="K31" s="35">
        <v>22243320998</v>
      </c>
      <c r="L31" s="35">
        <v>19112361305</v>
      </c>
      <c r="M31" s="36">
        <f>Table1[[#This Row],[10188628360.0000]]/$O$9</f>
        <v>3.258099772163197E-2</v>
      </c>
    </row>
    <row r="32" spans="1:13" ht="23.1" customHeight="1" x14ac:dyDescent="0.4">
      <c r="A32" s="34" t="s">
        <v>228</v>
      </c>
      <c r="B32" s="35">
        <v>0</v>
      </c>
      <c r="C32" s="35">
        <v>0</v>
      </c>
      <c r="D32" s="35">
        <v>0</v>
      </c>
      <c r="E32" s="35">
        <v>11700000</v>
      </c>
      <c r="F32" s="35">
        <v>20919016979</v>
      </c>
      <c r="G32" s="35">
        <v>0</v>
      </c>
      <c r="H32" s="35">
        <v>0</v>
      </c>
      <c r="I32" s="35">
        <v>11700000</v>
      </c>
      <c r="J32" s="35">
        <v>1530</v>
      </c>
      <c r="K32" s="35">
        <v>20919016979</v>
      </c>
      <c r="L32" s="35">
        <v>17762625270</v>
      </c>
      <c r="M32" s="36">
        <f>Table1[[#This Row],[10188628360.0000]]/$O$9</f>
        <v>3.0280091727895076E-2</v>
      </c>
    </row>
    <row r="33" spans="1:13" ht="23.1" customHeight="1" x14ac:dyDescent="0.4">
      <c r="A33" s="34" t="s">
        <v>35</v>
      </c>
      <c r="B33" s="35">
        <v>600000</v>
      </c>
      <c r="C33" s="35">
        <v>8342756445</v>
      </c>
      <c r="D33" s="35">
        <v>14407760400</v>
      </c>
      <c r="E33" s="35">
        <v>0</v>
      </c>
      <c r="F33" s="35">
        <v>0</v>
      </c>
      <c r="G33" s="35">
        <v>600000</v>
      </c>
      <c r="H33" s="35">
        <v>13027899865</v>
      </c>
      <c r="I33" s="35">
        <v>0</v>
      </c>
      <c r="J33" s="35">
        <v>0</v>
      </c>
      <c r="K33" s="35">
        <v>0</v>
      </c>
      <c r="L33" s="35">
        <v>0</v>
      </c>
      <c r="M33" s="36">
        <f>Table1[[#This Row],[10188628360.0000]]/$O$9</f>
        <v>0</v>
      </c>
    </row>
    <row r="34" spans="1:13" ht="23.1" customHeight="1" x14ac:dyDescent="0.4">
      <c r="A34" s="34" t="s">
        <v>37</v>
      </c>
      <c r="B34" s="35">
        <v>400000</v>
      </c>
      <c r="C34" s="35">
        <v>14566932258</v>
      </c>
      <c r="D34" s="35">
        <v>27350930280</v>
      </c>
      <c r="E34" s="35">
        <v>0</v>
      </c>
      <c r="F34" s="35">
        <v>0</v>
      </c>
      <c r="G34" s="35">
        <v>400000</v>
      </c>
      <c r="H34" s="35">
        <v>27327115828</v>
      </c>
      <c r="I34" s="35">
        <v>0</v>
      </c>
      <c r="J34" s="35">
        <v>0</v>
      </c>
      <c r="K34" s="35">
        <v>0</v>
      </c>
      <c r="L34" s="35">
        <v>0</v>
      </c>
      <c r="M34" s="36">
        <f>Table1[[#This Row],[10188628360.0000]]/$O$9</f>
        <v>0</v>
      </c>
    </row>
    <row r="35" spans="1:13" ht="23.1" customHeight="1" x14ac:dyDescent="0.4">
      <c r="A35" s="34" t="s">
        <v>38</v>
      </c>
      <c r="B35" s="35">
        <v>1883689</v>
      </c>
      <c r="C35" s="35">
        <v>4041867065</v>
      </c>
      <c r="D35" s="35">
        <v>5590562103</v>
      </c>
      <c r="E35" s="35">
        <v>0</v>
      </c>
      <c r="F35" s="35">
        <v>0</v>
      </c>
      <c r="G35" s="35">
        <v>1883689</v>
      </c>
      <c r="H35" s="35">
        <v>5509903952</v>
      </c>
      <c r="I35" s="35">
        <v>0</v>
      </c>
      <c r="J35" s="35">
        <v>0</v>
      </c>
      <c r="K35" s="35">
        <v>0</v>
      </c>
      <c r="L35" s="35">
        <v>0</v>
      </c>
      <c r="M35" s="36">
        <f>Table1[[#This Row],[10188628360.0000]]/$O$9</f>
        <v>0</v>
      </c>
    </row>
    <row r="36" spans="1:13" ht="23.1" customHeight="1" x14ac:dyDescent="0.4">
      <c r="A36" s="34" t="s">
        <v>42</v>
      </c>
      <c r="B36" s="35">
        <v>1100000</v>
      </c>
      <c r="C36" s="35">
        <v>18235458499</v>
      </c>
      <c r="D36" s="35">
        <v>19406816660</v>
      </c>
      <c r="E36" s="35">
        <v>0</v>
      </c>
      <c r="F36" s="35">
        <v>0</v>
      </c>
      <c r="G36" s="35">
        <v>1000350</v>
      </c>
      <c r="H36" s="35">
        <v>15572323239</v>
      </c>
      <c r="I36" s="35">
        <v>99650</v>
      </c>
      <c r="J36" s="35">
        <v>15520</v>
      </c>
      <c r="K36" s="35">
        <v>1651966763</v>
      </c>
      <c r="L36" s="35">
        <v>1534613030</v>
      </c>
      <c r="M36" s="36">
        <f>Table1[[#This Row],[10188628360.0000]]/$O$9</f>
        <v>2.6160673103713455E-3</v>
      </c>
    </row>
    <row r="37" spans="1:13" ht="23.1" customHeight="1" x14ac:dyDescent="0.4">
      <c r="A37" s="34" t="s">
        <v>149</v>
      </c>
      <c r="B37" s="35">
        <v>43000</v>
      </c>
      <c r="C37" s="35">
        <v>8973000557</v>
      </c>
      <c r="D37" s="35">
        <v>11576575949</v>
      </c>
      <c r="E37" s="35">
        <v>0</v>
      </c>
      <c r="F37" s="35">
        <v>0</v>
      </c>
      <c r="G37" s="35">
        <v>40000</v>
      </c>
      <c r="H37" s="35">
        <v>11153964193</v>
      </c>
      <c r="I37" s="35">
        <v>20112</v>
      </c>
      <c r="J37" s="35">
        <v>39054.388225934767</v>
      </c>
      <c r="K37" s="35">
        <v>626023295</v>
      </c>
      <c r="L37" s="35">
        <v>779390239</v>
      </c>
      <c r="M37" s="36">
        <f>Table1[[#This Row],[10188628360.0000]]/$O$9</f>
        <v>1.3286328777427428E-3</v>
      </c>
    </row>
    <row r="38" spans="1:13" ht="23.1" customHeight="1" x14ac:dyDescent="0.4">
      <c r="A38" s="34" t="s">
        <v>150</v>
      </c>
      <c r="B38" s="35">
        <v>37171853</v>
      </c>
      <c r="C38" s="35">
        <v>21268095798</v>
      </c>
      <c r="D38" s="35">
        <v>18995525010</v>
      </c>
      <c r="E38" s="35">
        <v>4000000</v>
      </c>
      <c r="F38" s="35">
        <v>2083535732</v>
      </c>
      <c r="G38" s="35">
        <v>40171853</v>
      </c>
      <c r="H38" s="35">
        <v>17205353202</v>
      </c>
      <c r="I38" s="35">
        <v>1000000</v>
      </c>
      <c r="J38" s="35">
        <v>404</v>
      </c>
      <c r="K38" s="35">
        <v>567174655</v>
      </c>
      <c r="L38" s="35">
        <v>400877080</v>
      </c>
      <c r="M38" s="36">
        <f>Table1[[#This Row],[10188628360.0000]]/$O$9</f>
        <v>6.8337841785763977E-4</v>
      </c>
    </row>
    <row r="39" spans="1:13" ht="23.1" customHeight="1" x14ac:dyDescent="0.4">
      <c r="A39" s="34" t="s">
        <v>46</v>
      </c>
      <c r="B39" s="35">
        <v>1200000</v>
      </c>
      <c r="C39" s="35">
        <v>6548934904</v>
      </c>
      <c r="D39" s="35">
        <v>11990590680</v>
      </c>
      <c r="E39" s="35">
        <v>0</v>
      </c>
      <c r="F39" s="35">
        <v>0</v>
      </c>
      <c r="G39" s="35">
        <v>1200000</v>
      </c>
      <c r="H39" s="35">
        <v>11391259700</v>
      </c>
      <c r="I39" s="35">
        <v>0</v>
      </c>
      <c r="J39" s="35">
        <v>0</v>
      </c>
      <c r="K39" s="35">
        <v>0</v>
      </c>
      <c r="L39" s="35">
        <v>0</v>
      </c>
      <c r="M39" s="36">
        <f>Table1[[#This Row],[10188628360.0000]]/$O$9</f>
        <v>0</v>
      </c>
    </row>
    <row r="40" spans="1:13" ht="23.1" customHeight="1" x14ac:dyDescent="0.4">
      <c r="A40" s="34" t="s">
        <v>151</v>
      </c>
      <c r="B40" s="35">
        <v>65000000</v>
      </c>
      <c r="C40" s="35">
        <v>30548395542</v>
      </c>
      <c r="D40" s="35">
        <v>28572414650</v>
      </c>
      <c r="E40" s="35">
        <v>0</v>
      </c>
      <c r="F40" s="35">
        <v>0</v>
      </c>
      <c r="G40" s="35">
        <v>65000000</v>
      </c>
      <c r="H40" s="35">
        <v>24784722707</v>
      </c>
      <c r="I40" s="35">
        <v>0</v>
      </c>
      <c r="J40" s="35">
        <v>0</v>
      </c>
      <c r="K40" s="35">
        <v>0</v>
      </c>
      <c r="L40" s="35">
        <v>0</v>
      </c>
      <c r="M40" s="36">
        <f>Table1[[#This Row],[10188628360.0000]]/$O$9</f>
        <v>0</v>
      </c>
    </row>
    <row r="41" spans="1:13" ht="23.1" customHeight="1" x14ac:dyDescent="0.4">
      <c r="A41" s="34" t="s">
        <v>152</v>
      </c>
      <c r="B41" s="35">
        <v>20000000</v>
      </c>
      <c r="C41" s="35">
        <v>13053116368</v>
      </c>
      <c r="D41" s="35">
        <v>13355954200</v>
      </c>
      <c r="E41" s="35">
        <v>0</v>
      </c>
      <c r="F41" s="35">
        <v>0</v>
      </c>
      <c r="G41" s="35">
        <v>0</v>
      </c>
      <c r="H41" s="35">
        <v>0</v>
      </c>
      <c r="I41" s="35">
        <v>20000000</v>
      </c>
      <c r="J41" s="35">
        <v>504</v>
      </c>
      <c r="K41" s="35">
        <v>13053116368</v>
      </c>
      <c r="L41" s="35">
        <v>10002081600</v>
      </c>
      <c r="M41" s="36">
        <f>Table1[[#This Row],[10188628360.0000]]/$O$9</f>
        <v>1.7050629831695568E-2</v>
      </c>
    </row>
    <row r="42" spans="1:13" ht="23.1" customHeight="1" x14ac:dyDescent="0.4">
      <c r="A42" s="34" t="s">
        <v>47</v>
      </c>
      <c r="B42" s="35">
        <v>499542</v>
      </c>
      <c r="C42" s="35">
        <v>8492501017</v>
      </c>
      <c r="D42" s="35">
        <v>13566776393</v>
      </c>
      <c r="E42" s="35">
        <v>0</v>
      </c>
      <c r="F42" s="35">
        <v>0</v>
      </c>
      <c r="G42" s="35">
        <v>499542</v>
      </c>
      <c r="H42" s="35">
        <v>13202945113</v>
      </c>
      <c r="I42" s="35">
        <v>0</v>
      </c>
      <c r="J42" s="35">
        <v>0</v>
      </c>
      <c r="K42" s="35">
        <v>0</v>
      </c>
      <c r="L42" s="35">
        <v>0</v>
      </c>
      <c r="M42" s="36">
        <f>Table1[[#This Row],[10188628360.0000]]/$O$9</f>
        <v>0</v>
      </c>
    </row>
    <row r="43" spans="1:13" ht="23.1" customHeight="1" x14ac:dyDescent="0.4">
      <c r="A43" s="34" t="s">
        <v>229</v>
      </c>
      <c r="B43" s="35">
        <v>0</v>
      </c>
      <c r="C43" s="35">
        <v>0</v>
      </c>
      <c r="D43" s="35">
        <v>0</v>
      </c>
      <c r="E43" s="35">
        <v>2000000</v>
      </c>
      <c r="F43" s="35">
        <v>15901933759</v>
      </c>
      <c r="G43" s="35">
        <v>0</v>
      </c>
      <c r="H43" s="35">
        <v>0</v>
      </c>
      <c r="I43" s="35">
        <v>2000000</v>
      </c>
      <c r="J43" s="35">
        <v>7690</v>
      </c>
      <c r="K43" s="35">
        <v>15901933759</v>
      </c>
      <c r="L43" s="35">
        <v>15261112600</v>
      </c>
      <c r="M43" s="36">
        <f>Table1[[#This Row],[10188628360.0000]]/$O$9</f>
        <v>2.6015742739233912E-2</v>
      </c>
    </row>
    <row r="44" spans="1:13" ht="23.1" customHeight="1" x14ac:dyDescent="0.4">
      <c r="A44" s="34" t="s">
        <v>115</v>
      </c>
      <c r="B44" s="35">
        <v>0</v>
      </c>
      <c r="C44" s="35">
        <v>0</v>
      </c>
      <c r="D44" s="35">
        <v>0</v>
      </c>
      <c r="E44" s="35">
        <v>5600000</v>
      </c>
      <c r="F44" s="35">
        <v>11770874162</v>
      </c>
      <c r="G44" s="35">
        <v>1200000</v>
      </c>
      <c r="H44" s="35">
        <v>2610067030</v>
      </c>
      <c r="I44" s="35">
        <v>4400000</v>
      </c>
      <c r="J44" s="35">
        <v>2273</v>
      </c>
      <c r="K44" s="35">
        <v>9253686219</v>
      </c>
      <c r="L44" s="35">
        <v>9923890725</v>
      </c>
      <c r="M44" s="36">
        <f>Table1[[#This Row],[10188628360.0000]]/$O$9</f>
        <v>1.6917337211303292E-2</v>
      </c>
    </row>
    <row r="45" spans="1:13" ht="23.1" customHeight="1" x14ac:dyDescent="0.4">
      <c r="A45" s="34" t="s">
        <v>50</v>
      </c>
      <c r="B45" s="35">
        <v>100000</v>
      </c>
      <c r="C45" s="35">
        <v>953533461</v>
      </c>
      <c r="D45" s="35">
        <v>1625338260</v>
      </c>
      <c r="E45" s="35">
        <v>804830</v>
      </c>
      <c r="F45" s="35">
        <v>11751165068</v>
      </c>
      <c r="G45" s="35">
        <v>100000</v>
      </c>
      <c r="H45" s="35">
        <v>1597554712</v>
      </c>
      <c r="I45" s="35">
        <v>874830</v>
      </c>
      <c r="J45" s="35">
        <v>13450</v>
      </c>
      <c r="K45" s="35">
        <v>12867245068</v>
      </c>
      <c r="L45" s="35">
        <v>11675508742</v>
      </c>
      <c r="M45" s="36">
        <f>Table1[[#This Row],[10188628360.0000]]/$O$9</f>
        <v>1.9903334687508208E-2</v>
      </c>
    </row>
    <row r="46" spans="1:13" ht="23.1" customHeight="1" x14ac:dyDescent="0.4">
      <c r="A46" s="34" t="s">
        <v>154</v>
      </c>
      <c r="B46" s="35">
        <v>1000000</v>
      </c>
      <c r="C46" s="35">
        <v>12940123341</v>
      </c>
      <c r="D46" s="35">
        <v>13316263400</v>
      </c>
      <c r="E46" s="35">
        <v>400000</v>
      </c>
      <c r="F46" s="35">
        <v>4646252221</v>
      </c>
      <c r="G46" s="35">
        <v>800000</v>
      </c>
      <c r="H46" s="35">
        <v>10264040908</v>
      </c>
      <c r="I46" s="35">
        <v>600000</v>
      </c>
      <c r="J46" s="35">
        <v>11390</v>
      </c>
      <c r="K46" s="35">
        <v>7234276889</v>
      </c>
      <c r="L46" s="35">
        <v>6781173180</v>
      </c>
      <c r="M46" s="36">
        <f>Table1[[#This Row],[10188628360.0000]]/$O$9</f>
        <v>1.155992105851265E-2</v>
      </c>
    </row>
    <row r="47" spans="1:13" ht="23.1" customHeight="1" x14ac:dyDescent="0.4">
      <c r="A47" s="34" t="s">
        <v>119</v>
      </c>
      <c r="B47" s="35">
        <v>16800000</v>
      </c>
      <c r="C47" s="35">
        <v>32380431945</v>
      </c>
      <c r="D47" s="35">
        <v>31739938945</v>
      </c>
      <c r="E47" s="35">
        <v>0</v>
      </c>
      <c r="F47" s="35">
        <v>0</v>
      </c>
      <c r="G47" s="35">
        <v>14600000</v>
      </c>
      <c r="H47" s="35">
        <v>24474141353</v>
      </c>
      <c r="I47" s="35">
        <v>9198000</v>
      </c>
      <c r="J47" s="35">
        <v>1647</v>
      </c>
      <c r="K47" s="35">
        <v>15617023999</v>
      </c>
      <c r="L47" s="35">
        <v>15032003414</v>
      </c>
      <c r="M47" s="36">
        <f>Table1[[#This Row],[10188628360.0000]]/$O$9</f>
        <v>2.5625178446944286E-2</v>
      </c>
    </row>
    <row r="48" spans="1:13" ht="23.1" customHeight="1" x14ac:dyDescent="0.4">
      <c r="A48" s="34" t="s">
        <v>108</v>
      </c>
      <c r="B48" s="35">
        <v>350000</v>
      </c>
      <c r="C48" s="35">
        <v>36173446398</v>
      </c>
      <c r="D48" s="35">
        <v>35840792400</v>
      </c>
      <c r="E48" s="35">
        <v>0</v>
      </c>
      <c r="F48" s="35">
        <v>0</v>
      </c>
      <c r="G48" s="35">
        <v>150000</v>
      </c>
      <c r="H48" s="35">
        <v>16139271691</v>
      </c>
      <c r="I48" s="35">
        <v>20000</v>
      </c>
      <c r="J48" s="35">
        <v>105600</v>
      </c>
      <c r="K48" s="35">
        <v>2067054080</v>
      </c>
      <c r="L48" s="35">
        <v>2095674240</v>
      </c>
      <c r="M48" s="36">
        <f>Table1[[#This Row],[10188628360.0000]]/$O$9</f>
        <v>3.5725129171171664E-3</v>
      </c>
    </row>
    <row r="49" spans="1:13" ht="23.1" customHeight="1" x14ac:dyDescent="0.4">
      <c r="A49" s="34" t="s">
        <v>52</v>
      </c>
      <c r="B49" s="35">
        <v>433124</v>
      </c>
      <c r="C49" s="35">
        <v>5854366653</v>
      </c>
      <c r="D49" s="35">
        <v>6807651075</v>
      </c>
      <c r="E49" s="35">
        <v>127922</v>
      </c>
      <c r="F49" s="35">
        <v>1578102007</v>
      </c>
      <c r="G49" s="35">
        <v>0</v>
      </c>
      <c r="H49" s="35">
        <v>0</v>
      </c>
      <c r="I49" s="35">
        <v>561046</v>
      </c>
      <c r="J49" s="35">
        <v>12090</v>
      </c>
      <c r="K49" s="35">
        <v>7432468660</v>
      </c>
      <c r="L49" s="35">
        <v>6730613197</v>
      </c>
      <c r="M49" s="36">
        <f>Table1[[#This Row],[10188628360.0000]]/$O$9</f>
        <v>1.1473731044383009E-2</v>
      </c>
    </row>
    <row r="50" spans="1:13" ht="23.1" customHeight="1" x14ac:dyDescent="0.4">
      <c r="A50" s="34" t="s">
        <v>230</v>
      </c>
      <c r="B50" s="35">
        <v>0</v>
      </c>
      <c r="C50" s="35">
        <v>0</v>
      </c>
      <c r="D50" s="35">
        <v>0</v>
      </c>
      <c r="E50" s="35">
        <v>480216</v>
      </c>
      <c r="F50" s="35">
        <v>19953027264</v>
      </c>
      <c r="G50" s="35">
        <v>80719</v>
      </c>
      <c r="H50" s="35">
        <v>3269531589</v>
      </c>
      <c r="I50" s="35">
        <v>399497</v>
      </c>
      <c r="J50" s="35">
        <v>41600</v>
      </c>
      <c r="K50" s="35">
        <v>16599143995</v>
      </c>
      <c r="L50" s="35">
        <v>16490609752</v>
      </c>
      <c r="M50" s="36">
        <f>Table1[[#This Row],[10188628360.0000]]/$O$9</f>
        <v>2.8111676531443319E-2</v>
      </c>
    </row>
    <row r="51" spans="1:13" ht="23.1" customHeight="1" x14ac:dyDescent="0.4">
      <c r="A51" s="34" t="s">
        <v>57</v>
      </c>
      <c r="B51" s="35">
        <v>600000</v>
      </c>
      <c r="C51" s="35">
        <v>10843146674</v>
      </c>
      <c r="D51" s="35">
        <v>10787959440</v>
      </c>
      <c r="E51" s="35">
        <v>1359802</v>
      </c>
      <c r="F51" s="35">
        <v>25285240390</v>
      </c>
      <c r="G51" s="35">
        <v>109802</v>
      </c>
      <c r="H51" s="35">
        <v>1687685561</v>
      </c>
      <c r="I51" s="35">
        <v>1850000</v>
      </c>
      <c r="J51" s="35">
        <v>15230</v>
      </c>
      <c r="K51" s="35">
        <v>34104218726</v>
      </c>
      <c r="L51" s="35">
        <v>27957703385</v>
      </c>
      <c r="M51" s="36">
        <f>Table1[[#This Row],[10188628360.0000]]/$O$9</f>
        <v>4.7659724287989924E-2</v>
      </c>
    </row>
    <row r="52" spans="1:13" ht="23.1" customHeight="1" x14ac:dyDescent="0.4">
      <c r="A52" s="34" t="s">
        <v>111</v>
      </c>
      <c r="B52" s="35">
        <v>0</v>
      </c>
      <c r="C52" s="35">
        <v>0</v>
      </c>
      <c r="D52" s="35">
        <v>0</v>
      </c>
      <c r="E52" s="35">
        <v>700000</v>
      </c>
      <c r="F52" s="35">
        <v>7423273503</v>
      </c>
      <c r="G52" s="35">
        <v>0</v>
      </c>
      <c r="H52" s="35">
        <v>0</v>
      </c>
      <c r="I52" s="35">
        <v>700000</v>
      </c>
      <c r="J52" s="35">
        <v>8870</v>
      </c>
      <c r="K52" s="35">
        <v>7423273503</v>
      </c>
      <c r="L52" s="35">
        <v>6161004430</v>
      </c>
      <c r="M52" s="36">
        <f>Table1[[#This Row],[10188628360.0000]]/$O$9</f>
        <v>1.0502714347718033E-2</v>
      </c>
    </row>
    <row r="53" spans="1:13" ht="23.1" customHeight="1" x14ac:dyDescent="0.4">
      <c r="A53" s="34" t="s">
        <v>156</v>
      </c>
      <c r="B53" s="35">
        <v>1190076</v>
      </c>
      <c r="C53" s="35">
        <v>26820918644</v>
      </c>
      <c r="D53" s="35">
        <v>25695877269</v>
      </c>
      <c r="E53" s="35">
        <v>500000</v>
      </c>
      <c r="F53" s="35">
        <v>11124556761</v>
      </c>
      <c r="G53" s="35">
        <v>390076</v>
      </c>
      <c r="H53" s="35">
        <v>8002697094</v>
      </c>
      <c r="I53" s="35">
        <v>1300000</v>
      </c>
      <c r="J53" s="35">
        <v>20170</v>
      </c>
      <c r="K53" s="35">
        <v>29187514660</v>
      </c>
      <c r="L53" s="35">
        <v>26018311670</v>
      </c>
      <c r="M53" s="36">
        <f>Table1[[#This Row],[10188628360.0000]]/$O$9</f>
        <v>4.4353627461993006E-2</v>
      </c>
    </row>
    <row r="54" spans="1:13" ht="23.1" customHeight="1" thickBot="1" x14ac:dyDescent="0.45">
      <c r="A54" s="34" t="s">
        <v>59</v>
      </c>
      <c r="B54" s="35">
        <v>133750</v>
      </c>
      <c r="C54" s="35">
        <v>3741491417</v>
      </c>
      <c r="D54" s="35">
        <v>5580712534</v>
      </c>
      <c r="E54" s="35">
        <v>0</v>
      </c>
      <c r="F54" s="35">
        <v>0</v>
      </c>
      <c r="G54" s="35">
        <v>0</v>
      </c>
      <c r="H54" s="35">
        <v>0</v>
      </c>
      <c r="I54" s="35">
        <v>133750</v>
      </c>
      <c r="J54" s="35">
        <v>38600</v>
      </c>
      <c r="K54" s="35">
        <v>3741491417</v>
      </c>
      <c r="L54" s="35">
        <v>5122841944</v>
      </c>
      <c r="M54" s="36">
        <f>Table1[[#This Row],[10188628360.0000]]/$O$9</f>
        <v>8.732950316404909E-3</v>
      </c>
    </row>
    <row r="55" spans="1:13" ht="23.1" customHeight="1" thickBot="1" x14ac:dyDescent="0.45">
      <c r="A55" s="37" t="s">
        <v>60</v>
      </c>
      <c r="B55" s="38"/>
      <c r="C55" s="38">
        <f>SUBTOTAL(109,C10:C54)</f>
        <v>599798742832</v>
      </c>
      <c r="D55" s="38">
        <f>SUBTOTAL(109,D10:D54)</f>
        <v>651219636422</v>
      </c>
      <c r="E55" s="38">
        <f>SUBTOTAL(109,E10:E54)</f>
        <v>81644921</v>
      </c>
      <c r="F55" s="38">
        <f>SUBTOTAL(109,F10:F54)</f>
        <v>300596313823</v>
      </c>
      <c r="G55" s="38"/>
      <c r="H55" s="38">
        <f>SUBTOTAL(109,H10:H54)</f>
        <v>391109630074</v>
      </c>
      <c r="I55" s="38">
        <f>SUBTOTAL(109,I10:I54)</f>
        <v>310241719</v>
      </c>
      <c r="J55" s="38"/>
      <c r="K55" s="38">
        <f>SUBTOTAL(109,K10:K54)</f>
        <v>561124499732</v>
      </c>
      <c r="L55" s="38">
        <f>SUBTOTAL(109,L10:L54)</f>
        <v>493772082769</v>
      </c>
      <c r="M55" s="42">
        <f>SUBTOTAL(109,M10:M54)</f>
        <v>0.84173728441883144</v>
      </c>
    </row>
    <row r="56" spans="1:13" ht="23.1" customHeight="1" thickTop="1" x14ac:dyDescent="0.4">
      <c r="A56" s="12" t="s">
        <v>61</v>
      </c>
      <c r="B56" s="13"/>
      <c r="C56" s="14"/>
      <c r="D56" s="14"/>
      <c r="E56" s="14"/>
      <c r="F56" s="14"/>
      <c r="G56" s="14"/>
      <c r="H56" s="14"/>
      <c r="I56" s="13"/>
      <c r="J56" s="14"/>
      <c r="K56" s="14"/>
      <c r="L56" s="14"/>
      <c r="M56" s="14"/>
    </row>
    <row r="57" spans="1:13" ht="18" x14ac:dyDescent="0.45">
      <c r="E57" s="41">
        <v>81644921</v>
      </c>
      <c r="L57" s="82">
        <v>493772082769</v>
      </c>
    </row>
    <row r="58" spans="1:13" x14ac:dyDescent="0.4">
      <c r="E58" s="41">
        <f>E55-E57</f>
        <v>0</v>
      </c>
      <c r="L58" s="41">
        <f>L55-L57</f>
        <v>0</v>
      </c>
    </row>
    <row r="60" spans="1:13" ht="18" x14ac:dyDescent="0.45">
      <c r="E60" s="82"/>
    </row>
    <row r="61" spans="1:13" x14ac:dyDescent="0.4">
      <c r="E61" s="41"/>
    </row>
    <row r="62" spans="1:13" x14ac:dyDescent="0.4">
      <c r="E62" s="41"/>
    </row>
  </sheetData>
  <mergeCells count="20">
    <mergeCell ref="E7:H7"/>
    <mergeCell ref="B7:D7"/>
    <mergeCell ref="I7:M7"/>
    <mergeCell ref="D8:D9"/>
    <mergeCell ref="A6:M6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A37-E453-457F-8A3B-8A06930A156E}">
  <dimension ref="A1:N74"/>
  <sheetViews>
    <sheetView rightToLeft="1" view="pageBreakPreview" topLeftCell="A37" zoomScale="115" zoomScaleNormal="85" zoomScaleSheetLayoutView="115" workbookViewId="0">
      <selection activeCell="C11" sqref="C11"/>
    </sheetView>
  </sheetViews>
  <sheetFormatPr defaultColWidth="9.140625" defaultRowHeight="15.75" x14ac:dyDescent="0.4"/>
  <cols>
    <col min="1" max="1" width="37.28515625" style="4" bestFit="1" customWidth="1"/>
    <col min="2" max="2" width="7.85546875" style="4" bestFit="1" customWidth="1"/>
    <col min="3" max="3" width="12" style="4" customWidth="1"/>
    <col min="4" max="4" width="12.140625" style="4" bestFit="1" customWidth="1"/>
    <col min="5" max="5" width="9.5703125" style="4" bestFit="1" customWidth="1"/>
    <col min="6" max="6" width="9.42578125" style="4" bestFit="1" customWidth="1"/>
    <col min="7" max="7" width="10.140625" style="4" bestFit="1" customWidth="1"/>
    <col min="8" max="8" width="7.85546875" style="4" bestFit="1" customWidth="1"/>
    <col min="9" max="9" width="12" style="4" bestFit="1" customWidth="1"/>
    <col min="10" max="10" width="10.140625" style="4" bestFit="1" customWidth="1"/>
    <col min="11" max="11" width="9.140625" style="4" hidden="1" customWidth="1"/>
    <col min="12" max="12" width="9.85546875" style="4" bestFit="1" customWidth="1"/>
    <col min="13" max="13" width="9.42578125" style="4" bestFit="1" customWidth="1"/>
    <col min="14" max="14" width="10.140625" style="4" bestFit="1" customWidth="1"/>
    <col min="15" max="16384" width="9.140625" style="4"/>
  </cols>
  <sheetData>
    <row r="1" spans="1:14" ht="21" x14ac:dyDescent="0.55000000000000004">
      <c r="A1" s="145" t="s">
        <v>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21" x14ac:dyDescent="0.55000000000000004">
      <c r="A2" s="145" t="s">
        <v>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21" x14ac:dyDescent="0.55000000000000004">
      <c r="A3" s="145" t="s">
        <v>232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ht="21" x14ac:dyDescent="0.55000000000000004">
      <c r="A4" s="111"/>
      <c r="B4" s="111"/>
      <c r="C4" s="111"/>
      <c r="D4" s="111"/>
      <c r="E4" s="111"/>
      <c r="F4" s="111"/>
      <c r="G4" s="111"/>
      <c r="H4" s="111"/>
      <c r="I4" s="111"/>
    </row>
    <row r="5" spans="1:14" ht="21.75" x14ac:dyDescent="0.4">
      <c r="A5" s="144" t="s">
        <v>206</v>
      </c>
      <c r="B5" s="144"/>
      <c r="C5" s="144"/>
      <c r="D5" s="144"/>
      <c r="E5" s="144"/>
      <c r="F5" s="144"/>
      <c r="G5" s="144"/>
      <c r="H5" s="134"/>
      <c r="I5" s="134"/>
    </row>
    <row r="6" spans="1:14" ht="16.5" thickBot="1" x14ac:dyDescent="0.45">
      <c r="A6" s="112"/>
      <c r="B6" s="113"/>
      <c r="C6" s="113"/>
      <c r="D6" s="113"/>
      <c r="E6" s="113"/>
      <c r="F6" s="113"/>
      <c r="G6" s="113"/>
      <c r="H6" s="113"/>
    </row>
    <row r="7" spans="1:14" ht="18.600000000000001" customHeight="1" thickBot="1" x14ac:dyDescent="0.45">
      <c r="A7" s="112"/>
      <c r="B7" s="143" t="s">
        <v>223</v>
      </c>
      <c r="C7" s="143"/>
      <c r="D7" s="143"/>
      <c r="E7" s="143"/>
      <c r="F7" s="143"/>
      <c r="G7" s="143"/>
      <c r="H7" s="143" t="s">
        <v>231</v>
      </c>
      <c r="I7" s="143"/>
      <c r="J7" s="143"/>
      <c r="K7" s="143"/>
      <c r="L7" s="143"/>
      <c r="M7" s="143"/>
      <c r="N7" s="143"/>
    </row>
    <row r="8" spans="1:14" ht="16.5" thickBot="1" x14ac:dyDescent="0.45">
      <c r="A8" s="114" t="s">
        <v>62</v>
      </c>
      <c r="B8" s="114" t="s">
        <v>207</v>
      </c>
      <c r="C8" s="114" t="s">
        <v>208</v>
      </c>
      <c r="D8" s="114" t="s">
        <v>209</v>
      </c>
      <c r="E8" s="114" t="s">
        <v>210</v>
      </c>
      <c r="F8" s="114" t="s">
        <v>204</v>
      </c>
      <c r="G8" s="114" t="s">
        <v>205</v>
      </c>
      <c r="H8" s="114" t="s">
        <v>207</v>
      </c>
      <c r="I8" s="114" t="s">
        <v>208</v>
      </c>
      <c r="J8" s="115" t="s">
        <v>209</v>
      </c>
      <c r="K8" s="112"/>
      <c r="L8" s="114" t="s">
        <v>210</v>
      </c>
      <c r="M8" s="114" t="s">
        <v>204</v>
      </c>
      <c r="N8" s="114" t="s">
        <v>205</v>
      </c>
    </row>
    <row r="9" spans="1:14" ht="19.5" x14ac:dyDescent="0.4">
      <c r="A9" s="116" t="s">
        <v>191</v>
      </c>
      <c r="B9" s="117" t="s">
        <v>213</v>
      </c>
      <c r="C9" s="117" t="s">
        <v>211</v>
      </c>
      <c r="D9" s="117"/>
      <c r="E9" s="117">
        <v>30000000</v>
      </c>
      <c r="F9" s="117">
        <v>400</v>
      </c>
      <c r="G9" s="110" t="s">
        <v>215</v>
      </c>
      <c r="H9" s="117" t="s">
        <v>72</v>
      </c>
      <c r="I9" s="117" t="s">
        <v>72</v>
      </c>
      <c r="J9" s="117"/>
      <c r="K9" s="117"/>
      <c r="L9" s="117" t="s">
        <v>72</v>
      </c>
      <c r="M9" s="117" t="s">
        <v>72</v>
      </c>
      <c r="N9" s="117" t="s">
        <v>72</v>
      </c>
    </row>
    <row r="10" spans="1:14" ht="19.5" x14ac:dyDescent="0.4">
      <c r="A10" s="118" t="s">
        <v>181</v>
      </c>
      <c r="B10" s="119" t="s">
        <v>213</v>
      </c>
      <c r="C10" s="119" t="s">
        <v>211</v>
      </c>
      <c r="D10" s="119"/>
      <c r="E10" s="119">
        <v>14000000</v>
      </c>
      <c r="F10" s="119">
        <v>450</v>
      </c>
      <c r="G10" s="120" t="s">
        <v>215</v>
      </c>
      <c r="H10" s="119" t="s">
        <v>72</v>
      </c>
      <c r="I10" s="119" t="s">
        <v>72</v>
      </c>
      <c r="J10" s="119"/>
      <c r="K10" s="119"/>
      <c r="L10" s="119" t="s">
        <v>72</v>
      </c>
      <c r="M10" s="119" t="s">
        <v>72</v>
      </c>
      <c r="N10" s="119" t="s">
        <v>72</v>
      </c>
    </row>
    <row r="11" spans="1:14" ht="19.5" x14ac:dyDescent="0.4">
      <c r="A11" s="116" t="s">
        <v>178</v>
      </c>
      <c r="B11" s="117" t="s">
        <v>213</v>
      </c>
      <c r="C11" s="117" t="s">
        <v>211</v>
      </c>
      <c r="D11" s="117"/>
      <c r="E11" s="117">
        <v>15000000</v>
      </c>
      <c r="F11" s="117">
        <v>1400</v>
      </c>
      <c r="G11" s="110" t="s">
        <v>215</v>
      </c>
      <c r="H11" s="117" t="s">
        <v>72</v>
      </c>
      <c r="I11" s="117" t="s">
        <v>72</v>
      </c>
      <c r="J11" s="117"/>
      <c r="K11" s="117"/>
      <c r="L11" s="117" t="s">
        <v>72</v>
      </c>
      <c r="M11" s="117" t="s">
        <v>72</v>
      </c>
      <c r="N11" s="117" t="s">
        <v>72</v>
      </c>
    </row>
    <row r="12" spans="1:14" ht="19.5" x14ac:dyDescent="0.4">
      <c r="A12" s="118" t="s">
        <v>188</v>
      </c>
      <c r="B12" s="119" t="s">
        <v>213</v>
      </c>
      <c r="C12" s="119" t="s">
        <v>211</v>
      </c>
      <c r="D12" s="119"/>
      <c r="E12" s="119">
        <v>24000000</v>
      </c>
      <c r="F12" s="119">
        <v>1500</v>
      </c>
      <c r="G12" s="120" t="s">
        <v>215</v>
      </c>
      <c r="H12" s="119" t="s">
        <v>72</v>
      </c>
      <c r="I12" s="119" t="s">
        <v>72</v>
      </c>
      <c r="J12" s="119"/>
      <c r="K12" s="119"/>
      <c r="L12" s="119" t="s">
        <v>72</v>
      </c>
      <c r="M12" s="119" t="s">
        <v>72</v>
      </c>
      <c r="N12" s="119" t="s">
        <v>72</v>
      </c>
    </row>
    <row r="13" spans="1:14" ht="19.5" x14ac:dyDescent="0.4">
      <c r="A13" s="116" t="s">
        <v>159</v>
      </c>
      <c r="B13" s="117" t="s">
        <v>214</v>
      </c>
      <c r="C13" s="117" t="s">
        <v>212</v>
      </c>
      <c r="D13" s="117"/>
      <c r="E13" s="117">
        <v>54000000</v>
      </c>
      <c r="F13" s="117">
        <v>500</v>
      </c>
      <c r="G13" s="110" t="s">
        <v>216</v>
      </c>
      <c r="H13" s="117" t="s">
        <v>72</v>
      </c>
      <c r="I13" s="117" t="s">
        <v>72</v>
      </c>
      <c r="J13" s="117"/>
      <c r="K13" s="117"/>
      <c r="L13" s="117" t="s">
        <v>72</v>
      </c>
      <c r="M13" s="117" t="s">
        <v>72</v>
      </c>
      <c r="N13" s="117" t="s">
        <v>72</v>
      </c>
    </row>
    <row r="14" spans="1:14" ht="19.5" x14ac:dyDescent="0.4">
      <c r="A14" s="118" t="s">
        <v>177</v>
      </c>
      <c r="B14" s="119" t="s">
        <v>213</v>
      </c>
      <c r="C14" s="119" t="s">
        <v>211</v>
      </c>
      <c r="D14" s="119"/>
      <c r="E14" s="119">
        <v>9000000</v>
      </c>
      <c r="F14" s="119">
        <v>550</v>
      </c>
      <c r="G14" s="120" t="s">
        <v>216</v>
      </c>
      <c r="H14" s="119" t="s">
        <v>72</v>
      </c>
      <c r="I14" s="119" t="s">
        <v>72</v>
      </c>
      <c r="J14" s="119"/>
      <c r="K14" s="119"/>
      <c r="L14" s="119" t="s">
        <v>72</v>
      </c>
      <c r="M14" s="119" t="s">
        <v>72</v>
      </c>
      <c r="N14" s="119" t="s">
        <v>72</v>
      </c>
    </row>
    <row r="15" spans="1:14" ht="19.5" x14ac:dyDescent="0.4">
      <c r="A15" s="116" t="s">
        <v>160</v>
      </c>
      <c r="B15" s="117" t="s">
        <v>214</v>
      </c>
      <c r="C15" s="117" t="s">
        <v>212</v>
      </c>
      <c r="D15" s="117"/>
      <c r="E15" s="117">
        <v>51000000</v>
      </c>
      <c r="F15" s="117">
        <v>550</v>
      </c>
      <c r="G15" s="110" t="s">
        <v>217</v>
      </c>
      <c r="H15" s="117" t="s">
        <v>72</v>
      </c>
      <c r="I15" s="117" t="s">
        <v>72</v>
      </c>
      <c r="J15" s="117"/>
      <c r="K15" s="117"/>
      <c r="L15" s="117" t="s">
        <v>72</v>
      </c>
      <c r="M15" s="117" t="s">
        <v>72</v>
      </c>
      <c r="N15" s="117" t="s">
        <v>72</v>
      </c>
    </row>
    <row r="16" spans="1:14" ht="19.5" x14ac:dyDescent="0.4">
      <c r="A16" s="118" t="s">
        <v>199</v>
      </c>
      <c r="B16" s="119" t="s">
        <v>213</v>
      </c>
      <c r="C16" s="119" t="s">
        <v>211</v>
      </c>
      <c r="D16" s="119"/>
      <c r="E16" s="119">
        <v>5000000</v>
      </c>
      <c r="F16" s="119">
        <v>600</v>
      </c>
      <c r="G16" s="120" t="s">
        <v>217</v>
      </c>
      <c r="H16" s="119" t="s">
        <v>72</v>
      </c>
      <c r="I16" s="119" t="s">
        <v>72</v>
      </c>
      <c r="J16" s="119"/>
      <c r="K16" s="119"/>
      <c r="L16" s="119" t="s">
        <v>72</v>
      </c>
      <c r="M16" s="119" t="s">
        <v>72</v>
      </c>
      <c r="N16" s="119" t="s">
        <v>72</v>
      </c>
    </row>
    <row r="17" spans="1:14" ht="19.5" x14ac:dyDescent="0.4">
      <c r="A17" s="116" t="s">
        <v>175</v>
      </c>
      <c r="B17" s="117" t="s">
        <v>213</v>
      </c>
      <c r="C17" s="117" t="s">
        <v>211</v>
      </c>
      <c r="D17" s="117"/>
      <c r="E17" s="117">
        <v>47000000</v>
      </c>
      <c r="F17" s="117">
        <v>650</v>
      </c>
      <c r="G17" s="110" t="s">
        <v>217</v>
      </c>
      <c r="H17" s="117" t="s">
        <v>72</v>
      </c>
      <c r="I17" s="117" t="s">
        <v>72</v>
      </c>
      <c r="J17" s="117"/>
      <c r="K17" s="117"/>
      <c r="L17" s="117" t="s">
        <v>72</v>
      </c>
      <c r="M17" s="117" t="s">
        <v>72</v>
      </c>
      <c r="N17" s="117" t="s">
        <v>72</v>
      </c>
    </row>
    <row r="18" spans="1:14" ht="19.5" x14ac:dyDescent="0.4">
      <c r="A18" s="118" t="s">
        <v>179</v>
      </c>
      <c r="B18" s="119" t="s">
        <v>213</v>
      </c>
      <c r="C18" s="119" t="s">
        <v>211</v>
      </c>
      <c r="D18" s="119"/>
      <c r="E18" s="119">
        <v>5300000</v>
      </c>
      <c r="F18" s="119">
        <v>1810</v>
      </c>
      <c r="G18" s="120" t="s">
        <v>218</v>
      </c>
      <c r="H18" s="119" t="s">
        <v>72</v>
      </c>
      <c r="I18" s="119" t="s">
        <v>72</v>
      </c>
      <c r="J18" s="119"/>
      <c r="K18" s="119"/>
      <c r="L18" s="119" t="s">
        <v>72</v>
      </c>
      <c r="M18" s="119" t="s">
        <v>72</v>
      </c>
      <c r="N18" s="119" t="s">
        <v>72</v>
      </c>
    </row>
    <row r="19" spans="1:14" ht="19.5" x14ac:dyDescent="0.4">
      <c r="A19" s="116" t="s">
        <v>198</v>
      </c>
      <c r="B19" s="117" t="s">
        <v>213</v>
      </c>
      <c r="C19" s="117" t="s">
        <v>211</v>
      </c>
      <c r="D19" s="117"/>
      <c r="E19" s="117">
        <v>4500000</v>
      </c>
      <c r="F19" s="117">
        <v>2010</v>
      </c>
      <c r="G19" s="110" t="s">
        <v>218</v>
      </c>
      <c r="H19" s="117" t="s">
        <v>213</v>
      </c>
      <c r="I19" s="117" t="s">
        <v>211</v>
      </c>
      <c r="J19" s="117"/>
      <c r="K19" s="117"/>
      <c r="L19" s="117">
        <v>500000</v>
      </c>
      <c r="M19" s="117">
        <v>2010</v>
      </c>
      <c r="N19" s="117" t="s">
        <v>218</v>
      </c>
    </row>
    <row r="20" spans="1:14" ht="19.5" x14ac:dyDescent="0.4">
      <c r="A20" s="118" t="s">
        <v>173</v>
      </c>
      <c r="B20" s="119" t="s">
        <v>213</v>
      </c>
      <c r="C20" s="119" t="s">
        <v>211</v>
      </c>
      <c r="D20" s="119"/>
      <c r="E20" s="119">
        <v>5757000</v>
      </c>
      <c r="F20" s="119">
        <v>3750</v>
      </c>
      <c r="G20" s="120" t="s">
        <v>219</v>
      </c>
      <c r="H20" s="119" t="s">
        <v>72</v>
      </c>
      <c r="I20" s="119" t="s">
        <v>72</v>
      </c>
      <c r="J20" s="119"/>
      <c r="K20" s="119"/>
      <c r="L20" s="119" t="s">
        <v>72</v>
      </c>
      <c r="M20" s="119" t="s">
        <v>72</v>
      </c>
      <c r="N20" s="119" t="s">
        <v>72</v>
      </c>
    </row>
    <row r="21" spans="1:14" ht="19.5" x14ac:dyDescent="0.4">
      <c r="A21" s="116" t="s">
        <v>192</v>
      </c>
      <c r="B21" s="117" t="s">
        <v>213</v>
      </c>
      <c r="C21" s="117" t="s">
        <v>211</v>
      </c>
      <c r="D21" s="117"/>
      <c r="E21" s="117">
        <v>16977000</v>
      </c>
      <c r="F21" s="117">
        <v>500</v>
      </c>
      <c r="G21" s="110" t="s">
        <v>215</v>
      </c>
      <c r="H21" s="117" t="s">
        <v>72</v>
      </c>
      <c r="I21" s="117" t="s">
        <v>72</v>
      </c>
      <c r="J21" s="117"/>
      <c r="K21" s="117"/>
      <c r="L21" s="117" t="s">
        <v>72</v>
      </c>
      <c r="M21" s="117" t="s">
        <v>72</v>
      </c>
      <c r="N21" s="117" t="s">
        <v>72</v>
      </c>
    </row>
    <row r="22" spans="1:14" ht="19.5" x14ac:dyDescent="0.4">
      <c r="A22" s="118" t="s">
        <v>200</v>
      </c>
      <c r="B22" s="119" t="s">
        <v>213</v>
      </c>
      <c r="C22" s="119" t="s">
        <v>211</v>
      </c>
      <c r="D22" s="119"/>
      <c r="E22" s="119">
        <v>7600000</v>
      </c>
      <c r="F22" s="119">
        <v>600</v>
      </c>
      <c r="G22" s="120" t="s">
        <v>215</v>
      </c>
      <c r="H22" s="119" t="s">
        <v>72</v>
      </c>
      <c r="I22" s="119" t="s">
        <v>72</v>
      </c>
      <c r="J22" s="119"/>
      <c r="K22" s="119"/>
      <c r="L22" s="119" t="s">
        <v>72</v>
      </c>
      <c r="M22" s="119" t="s">
        <v>72</v>
      </c>
      <c r="N22" s="119" t="s">
        <v>72</v>
      </c>
    </row>
    <row r="23" spans="1:14" ht="19.5" x14ac:dyDescent="0.4">
      <c r="A23" s="116" t="s">
        <v>176</v>
      </c>
      <c r="B23" s="117" t="s">
        <v>213</v>
      </c>
      <c r="C23" s="117" t="s">
        <v>211</v>
      </c>
      <c r="D23" s="117"/>
      <c r="E23" s="117">
        <v>2000000</v>
      </c>
      <c r="F23" s="117">
        <v>650</v>
      </c>
      <c r="G23" s="110" t="s">
        <v>215</v>
      </c>
      <c r="H23" s="117" t="s">
        <v>72</v>
      </c>
      <c r="I23" s="117" t="s">
        <v>72</v>
      </c>
      <c r="J23" s="117"/>
      <c r="K23" s="117"/>
      <c r="L23" s="117" t="s">
        <v>72</v>
      </c>
      <c r="M23" s="117" t="s">
        <v>72</v>
      </c>
      <c r="N23" s="117" t="s">
        <v>72</v>
      </c>
    </row>
    <row r="24" spans="1:14" ht="19.5" x14ac:dyDescent="0.4">
      <c r="A24" s="118" t="s">
        <v>184</v>
      </c>
      <c r="B24" s="119" t="s">
        <v>213</v>
      </c>
      <c r="C24" s="119" t="s">
        <v>211</v>
      </c>
      <c r="D24" s="119"/>
      <c r="E24" s="119">
        <v>8000000</v>
      </c>
      <c r="F24" s="119">
        <v>700</v>
      </c>
      <c r="G24" s="120" t="s">
        <v>215</v>
      </c>
      <c r="H24" s="119" t="s">
        <v>72</v>
      </c>
      <c r="I24" s="119" t="s">
        <v>72</v>
      </c>
      <c r="J24" s="119"/>
      <c r="K24" s="119"/>
      <c r="L24" s="119" t="s">
        <v>72</v>
      </c>
      <c r="M24" s="119" t="s">
        <v>72</v>
      </c>
      <c r="N24" s="119" t="s">
        <v>72</v>
      </c>
    </row>
    <row r="25" spans="1:14" ht="19.5" x14ac:dyDescent="0.4">
      <c r="A25" s="116" t="s">
        <v>174</v>
      </c>
      <c r="B25" s="117" t="s">
        <v>213</v>
      </c>
      <c r="C25" s="117" t="s">
        <v>211</v>
      </c>
      <c r="D25" s="117"/>
      <c r="E25" s="117">
        <v>15000000</v>
      </c>
      <c r="F25" s="117">
        <v>400</v>
      </c>
      <c r="G25" s="110" t="s">
        <v>220</v>
      </c>
      <c r="H25" s="117" t="s">
        <v>72</v>
      </c>
      <c r="I25" s="117" t="s">
        <v>72</v>
      </c>
      <c r="J25" s="117"/>
      <c r="K25" s="117"/>
      <c r="L25" s="117" t="s">
        <v>72</v>
      </c>
      <c r="M25" s="117" t="s">
        <v>72</v>
      </c>
      <c r="N25" s="117" t="s">
        <v>72</v>
      </c>
    </row>
    <row r="26" spans="1:14" ht="19.5" x14ac:dyDescent="0.4">
      <c r="A26" s="118" t="s">
        <v>183</v>
      </c>
      <c r="B26" s="119" t="s">
        <v>213</v>
      </c>
      <c r="C26" s="119" t="s">
        <v>211</v>
      </c>
      <c r="D26" s="119"/>
      <c r="E26" s="119">
        <v>1000000</v>
      </c>
      <c r="F26" s="119">
        <v>1600</v>
      </c>
      <c r="G26" s="120" t="s">
        <v>220</v>
      </c>
      <c r="H26" s="119" t="s">
        <v>72</v>
      </c>
      <c r="I26" s="119" t="s">
        <v>72</v>
      </c>
      <c r="J26" s="119"/>
      <c r="K26" s="119"/>
      <c r="L26" s="119" t="s">
        <v>72</v>
      </c>
      <c r="M26" s="119" t="s">
        <v>72</v>
      </c>
      <c r="N26" s="119" t="s">
        <v>72</v>
      </c>
    </row>
    <row r="27" spans="1:14" ht="19.5" x14ac:dyDescent="0.4">
      <c r="A27" s="116" t="s">
        <v>190</v>
      </c>
      <c r="B27" s="117" t="s">
        <v>213</v>
      </c>
      <c r="C27" s="117" t="s">
        <v>211</v>
      </c>
      <c r="D27" s="117"/>
      <c r="E27" s="117">
        <v>7000000</v>
      </c>
      <c r="F27" s="117">
        <v>550</v>
      </c>
      <c r="G27" s="110" t="s">
        <v>221</v>
      </c>
      <c r="H27" s="117" t="s">
        <v>213</v>
      </c>
      <c r="I27" s="117" t="s">
        <v>211</v>
      </c>
      <c r="J27" s="117"/>
      <c r="K27" s="117"/>
      <c r="L27" s="117">
        <v>8400000</v>
      </c>
      <c r="M27" s="117">
        <v>550</v>
      </c>
      <c r="N27" s="117" t="s">
        <v>221</v>
      </c>
    </row>
    <row r="28" spans="1:14" ht="19.5" x14ac:dyDescent="0.4">
      <c r="A28" s="118" t="s">
        <v>194</v>
      </c>
      <c r="B28" s="119" t="s">
        <v>213</v>
      </c>
      <c r="C28" s="119" t="s">
        <v>211</v>
      </c>
      <c r="D28" s="119"/>
      <c r="E28" s="119">
        <v>4000000</v>
      </c>
      <c r="F28" s="119">
        <v>8000</v>
      </c>
      <c r="G28" s="120" t="s">
        <v>220</v>
      </c>
      <c r="H28" s="119" t="s">
        <v>213</v>
      </c>
      <c r="I28" s="119" t="s">
        <v>211</v>
      </c>
      <c r="J28" s="119"/>
      <c r="K28" s="119"/>
      <c r="L28" s="119">
        <v>100000</v>
      </c>
      <c r="M28" s="119">
        <v>8000</v>
      </c>
      <c r="N28" s="119" t="s">
        <v>220</v>
      </c>
    </row>
    <row r="29" spans="1:14" ht="19.5" x14ac:dyDescent="0.4">
      <c r="A29" s="116" t="s">
        <v>196</v>
      </c>
      <c r="B29" s="117" t="s">
        <v>213</v>
      </c>
      <c r="C29" s="117" t="s">
        <v>211</v>
      </c>
      <c r="D29" s="117"/>
      <c r="E29" s="117">
        <v>600000</v>
      </c>
      <c r="F29" s="117">
        <v>14000</v>
      </c>
      <c r="G29" s="110" t="s">
        <v>222</v>
      </c>
      <c r="H29" s="117" t="s">
        <v>72</v>
      </c>
      <c r="I29" s="117" t="s">
        <v>72</v>
      </c>
      <c r="J29" s="117"/>
      <c r="K29" s="117"/>
      <c r="L29" s="117" t="s">
        <v>72</v>
      </c>
      <c r="M29" s="117" t="s">
        <v>72</v>
      </c>
      <c r="N29" s="117" t="s">
        <v>72</v>
      </c>
    </row>
    <row r="30" spans="1:14" ht="19.5" x14ac:dyDescent="0.4">
      <c r="A30" s="118" t="s">
        <v>161</v>
      </c>
      <c r="B30" s="119" t="s">
        <v>214</v>
      </c>
      <c r="C30" s="119" t="s">
        <v>212</v>
      </c>
      <c r="D30" s="119"/>
      <c r="E30" s="119">
        <v>1173000</v>
      </c>
      <c r="F30" s="119">
        <v>12000</v>
      </c>
      <c r="G30" s="120" t="s">
        <v>223</v>
      </c>
      <c r="H30" s="119" t="s">
        <v>72</v>
      </c>
      <c r="I30" s="119" t="s">
        <v>72</v>
      </c>
      <c r="J30" s="119"/>
      <c r="K30" s="119"/>
      <c r="L30" s="119" t="s">
        <v>72</v>
      </c>
      <c r="M30" s="119" t="s">
        <v>72</v>
      </c>
      <c r="N30" s="119" t="s">
        <v>72</v>
      </c>
    </row>
    <row r="31" spans="1:14" ht="19.5" x14ac:dyDescent="0.4">
      <c r="A31" s="116" t="s">
        <v>189</v>
      </c>
      <c r="B31" s="117" t="s">
        <v>213</v>
      </c>
      <c r="C31" s="117" t="s">
        <v>211</v>
      </c>
      <c r="D31" s="117"/>
      <c r="E31" s="117">
        <v>18000000</v>
      </c>
      <c r="F31" s="117">
        <v>600</v>
      </c>
      <c r="G31" s="110" t="s">
        <v>224</v>
      </c>
      <c r="H31" s="117" t="s">
        <v>213</v>
      </c>
      <c r="I31" s="117" t="s">
        <v>211</v>
      </c>
      <c r="J31" s="117"/>
      <c r="K31" s="117"/>
      <c r="L31" s="117">
        <v>1000000</v>
      </c>
      <c r="M31" s="117">
        <v>600</v>
      </c>
      <c r="N31" s="117" t="s">
        <v>224</v>
      </c>
    </row>
    <row r="32" spans="1:14" ht="19.5" x14ac:dyDescent="0.4">
      <c r="A32" s="118" t="s">
        <v>197</v>
      </c>
      <c r="B32" s="119" t="s">
        <v>213</v>
      </c>
      <c r="C32" s="119" t="s">
        <v>211</v>
      </c>
      <c r="D32" s="119"/>
      <c r="E32" s="119">
        <v>1811000</v>
      </c>
      <c r="F32" s="119">
        <v>650</v>
      </c>
      <c r="G32" s="120" t="s">
        <v>224</v>
      </c>
      <c r="H32" s="119" t="s">
        <v>72</v>
      </c>
      <c r="I32" s="119" t="s">
        <v>72</v>
      </c>
      <c r="J32" s="119"/>
      <c r="K32" s="119"/>
      <c r="L32" s="119" t="s">
        <v>72</v>
      </c>
      <c r="M32" s="119" t="s">
        <v>72</v>
      </c>
      <c r="N32" s="119" t="s">
        <v>72</v>
      </c>
    </row>
    <row r="33" spans="1:14" ht="19.5" x14ac:dyDescent="0.4">
      <c r="A33" s="116" t="s">
        <v>180</v>
      </c>
      <c r="B33" s="117" t="s">
        <v>213</v>
      </c>
      <c r="C33" s="117" t="s">
        <v>211</v>
      </c>
      <c r="D33" s="117"/>
      <c r="E33" s="117">
        <v>3000000</v>
      </c>
      <c r="F33" s="117">
        <v>1810</v>
      </c>
      <c r="G33" s="110" t="s">
        <v>219</v>
      </c>
      <c r="H33" s="117" t="s">
        <v>72</v>
      </c>
      <c r="I33" s="117" t="s">
        <v>72</v>
      </c>
      <c r="J33" s="117"/>
      <c r="K33" s="117"/>
      <c r="L33" s="117" t="s">
        <v>72</v>
      </c>
      <c r="M33" s="117" t="s">
        <v>72</v>
      </c>
      <c r="N33" s="117" t="s">
        <v>72</v>
      </c>
    </row>
    <row r="34" spans="1:14" ht="19.5" x14ac:dyDescent="0.4">
      <c r="A34" s="118" t="s">
        <v>195</v>
      </c>
      <c r="B34" s="119" t="s">
        <v>213</v>
      </c>
      <c r="C34" s="119" t="s">
        <v>211</v>
      </c>
      <c r="D34" s="119"/>
      <c r="E34" s="119">
        <v>200000</v>
      </c>
      <c r="F34" s="119">
        <v>100000</v>
      </c>
      <c r="G34" s="120" t="s">
        <v>225</v>
      </c>
      <c r="H34" s="119" t="s">
        <v>213</v>
      </c>
      <c r="I34" s="119" t="s">
        <v>211</v>
      </c>
      <c r="J34" s="119"/>
      <c r="K34" s="119"/>
      <c r="L34" s="119">
        <v>2000</v>
      </c>
      <c r="M34" s="119">
        <v>100000</v>
      </c>
      <c r="N34" s="119" t="s">
        <v>225</v>
      </c>
    </row>
    <row r="35" spans="1:14" ht="19.5" x14ac:dyDescent="0.4">
      <c r="A35" s="116" t="s">
        <v>193</v>
      </c>
      <c r="B35" s="117" t="s">
        <v>213</v>
      </c>
      <c r="C35" s="117" t="s">
        <v>211</v>
      </c>
      <c r="D35" s="117"/>
      <c r="E35" s="117">
        <v>50000</v>
      </c>
      <c r="F35" s="117">
        <v>110000</v>
      </c>
      <c r="G35" s="110" t="s">
        <v>225</v>
      </c>
      <c r="H35" s="117" t="s">
        <v>213</v>
      </c>
      <c r="I35" s="117" t="s">
        <v>211</v>
      </c>
      <c r="J35" s="117"/>
      <c r="K35" s="117"/>
      <c r="L35" s="117">
        <v>118000</v>
      </c>
      <c r="M35" s="117">
        <v>110000</v>
      </c>
      <c r="N35" s="117" t="s">
        <v>225</v>
      </c>
    </row>
    <row r="36" spans="1:14" ht="19.5" x14ac:dyDescent="0.4">
      <c r="A36" s="118" t="s">
        <v>169</v>
      </c>
      <c r="B36" s="119" t="s">
        <v>213</v>
      </c>
      <c r="C36" s="119" t="s">
        <v>211</v>
      </c>
      <c r="D36" s="119"/>
      <c r="E36" s="119">
        <v>4000000</v>
      </c>
      <c r="F36" s="119">
        <v>1910</v>
      </c>
      <c r="G36" s="120" t="s">
        <v>219</v>
      </c>
      <c r="H36" s="119" t="s">
        <v>72</v>
      </c>
      <c r="I36" s="119" t="s">
        <v>72</v>
      </c>
      <c r="J36" s="119"/>
      <c r="K36" s="119"/>
      <c r="L36" s="119" t="s">
        <v>72</v>
      </c>
      <c r="M36" s="119" t="s">
        <v>72</v>
      </c>
      <c r="N36" s="119" t="s">
        <v>72</v>
      </c>
    </row>
    <row r="37" spans="1:14" ht="19.5" x14ac:dyDescent="0.4">
      <c r="A37" s="116" t="s">
        <v>167</v>
      </c>
      <c r="B37" s="117" t="s">
        <v>213</v>
      </c>
      <c r="C37" s="117" t="s">
        <v>211</v>
      </c>
      <c r="D37" s="117"/>
      <c r="E37" s="117">
        <v>100000</v>
      </c>
      <c r="F37" s="117">
        <v>16000</v>
      </c>
      <c r="G37" s="110" t="s">
        <v>223</v>
      </c>
      <c r="H37" s="117" t="s">
        <v>72</v>
      </c>
      <c r="I37" s="117" t="s">
        <v>72</v>
      </c>
      <c r="J37" s="117"/>
      <c r="K37" s="117"/>
      <c r="L37" s="117" t="s">
        <v>72</v>
      </c>
      <c r="M37" s="117" t="s">
        <v>72</v>
      </c>
      <c r="N37" s="117" t="s">
        <v>72</v>
      </c>
    </row>
    <row r="38" spans="1:14" ht="19.5" x14ac:dyDescent="0.4">
      <c r="A38" s="118" t="s">
        <v>182</v>
      </c>
      <c r="B38" s="119" t="s">
        <v>213</v>
      </c>
      <c r="C38" s="119" t="s">
        <v>211</v>
      </c>
      <c r="D38" s="119"/>
      <c r="E38" s="119">
        <v>48000</v>
      </c>
      <c r="F38" s="119">
        <v>15000</v>
      </c>
      <c r="G38" s="120" t="s">
        <v>222</v>
      </c>
      <c r="H38" s="119" t="s">
        <v>213</v>
      </c>
      <c r="I38" s="119" t="s">
        <v>211</v>
      </c>
      <c r="J38" s="119"/>
      <c r="K38" s="119"/>
      <c r="L38" s="119">
        <v>100000</v>
      </c>
      <c r="M38" s="119">
        <v>15000</v>
      </c>
      <c r="N38" s="119" t="s">
        <v>222</v>
      </c>
    </row>
    <row r="39" spans="1:14" ht="19.5" x14ac:dyDescent="0.4">
      <c r="A39" s="116" t="s">
        <v>233</v>
      </c>
      <c r="B39" s="117" t="s">
        <v>72</v>
      </c>
      <c r="C39" s="117" t="s">
        <v>72</v>
      </c>
      <c r="D39" s="117"/>
      <c r="E39" s="117" t="s">
        <v>72</v>
      </c>
      <c r="F39" s="117" t="s">
        <v>72</v>
      </c>
      <c r="G39" s="117" t="s">
        <v>72</v>
      </c>
      <c r="H39" s="117" t="s">
        <v>213</v>
      </c>
      <c r="I39" s="117" t="s">
        <v>211</v>
      </c>
      <c r="J39" s="117"/>
      <c r="K39" s="117"/>
      <c r="L39" s="117">
        <v>9333000</v>
      </c>
      <c r="M39" s="117">
        <v>1300</v>
      </c>
      <c r="N39" s="117" t="s">
        <v>215</v>
      </c>
    </row>
    <row r="40" spans="1:14" ht="19.5" x14ac:dyDescent="0.4">
      <c r="A40" s="118" t="s">
        <v>188</v>
      </c>
      <c r="B40" s="119" t="s">
        <v>72</v>
      </c>
      <c r="C40" s="119" t="s">
        <v>72</v>
      </c>
      <c r="D40" s="119"/>
      <c r="E40" s="119" t="s">
        <v>72</v>
      </c>
      <c r="F40" s="119" t="s">
        <v>72</v>
      </c>
      <c r="G40" s="119" t="s">
        <v>72</v>
      </c>
      <c r="H40" s="119" t="s">
        <v>214</v>
      </c>
      <c r="I40" s="119" t="s">
        <v>212</v>
      </c>
      <c r="J40" s="119"/>
      <c r="K40" s="119"/>
      <c r="L40" s="119">
        <v>11000000</v>
      </c>
      <c r="M40" s="119">
        <v>1500</v>
      </c>
      <c r="N40" s="119" t="s">
        <v>215</v>
      </c>
    </row>
    <row r="41" spans="1:14" ht="19.5" x14ac:dyDescent="0.4">
      <c r="A41" s="116" t="s">
        <v>160</v>
      </c>
      <c r="B41" s="117" t="s">
        <v>72</v>
      </c>
      <c r="C41" s="117" t="s">
        <v>72</v>
      </c>
      <c r="D41" s="117"/>
      <c r="E41" s="117" t="s">
        <v>72</v>
      </c>
      <c r="F41" s="117" t="s">
        <v>72</v>
      </c>
      <c r="G41" s="117" t="s">
        <v>72</v>
      </c>
      <c r="H41" s="117" t="s">
        <v>214</v>
      </c>
      <c r="I41" s="117" t="s">
        <v>212</v>
      </c>
      <c r="J41" s="117"/>
      <c r="K41" s="117"/>
      <c r="L41" s="117">
        <v>3000000</v>
      </c>
      <c r="M41" s="117">
        <v>550</v>
      </c>
      <c r="N41" s="117" t="s">
        <v>217</v>
      </c>
    </row>
    <row r="42" spans="1:14" ht="19.5" x14ac:dyDescent="0.4">
      <c r="A42" s="118" t="s">
        <v>234</v>
      </c>
      <c r="B42" s="119" t="s">
        <v>72</v>
      </c>
      <c r="C42" s="119" t="s">
        <v>72</v>
      </c>
      <c r="D42" s="119"/>
      <c r="E42" s="119" t="s">
        <v>72</v>
      </c>
      <c r="F42" s="119" t="s">
        <v>72</v>
      </c>
      <c r="G42" s="119" t="s">
        <v>72</v>
      </c>
      <c r="H42" s="119" t="s">
        <v>214</v>
      </c>
      <c r="I42" s="119" t="s">
        <v>212</v>
      </c>
      <c r="J42" s="119"/>
      <c r="K42" s="119"/>
      <c r="L42" s="119">
        <v>34000000</v>
      </c>
      <c r="M42" s="119">
        <v>1410</v>
      </c>
      <c r="N42" s="119" t="s">
        <v>218</v>
      </c>
    </row>
    <row r="43" spans="1:14" ht="19.5" x14ac:dyDescent="0.4">
      <c r="A43" s="116" t="s">
        <v>235</v>
      </c>
      <c r="B43" s="117" t="s">
        <v>72</v>
      </c>
      <c r="C43" s="117" t="s">
        <v>72</v>
      </c>
      <c r="D43" s="117"/>
      <c r="E43" s="117" t="s">
        <v>72</v>
      </c>
      <c r="F43" s="117" t="s">
        <v>72</v>
      </c>
      <c r="G43" s="117" t="s">
        <v>72</v>
      </c>
      <c r="H43" s="117" t="s">
        <v>213</v>
      </c>
      <c r="I43" s="117" t="s">
        <v>211</v>
      </c>
      <c r="J43" s="117"/>
      <c r="K43" s="117"/>
      <c r="L43" s="117">
        <v>34000000</v>
      </c>
      <c r="M43" s="117">
        <v>1510</v>
      </c>
      <c r="N43" s="117" t="s">
        <v>218</v>
      </c>
    </row>
    <row r="44" spans="1:14" ht="19.5" x14ac:dyDescent="0.4">
      <c r="A44" s="118" t="s">
        <v>236</v>
      </c>
      <c r="B44" s="119" t="s">
        <v>72</v>
      </c>
      <c r="C44" s="119" t="s">
        <v>72</v>
      </c>
      <c r="D44" s="119"/>
      <c r="E44" s="119" t="s">
        <v>72</v>
      </c>
      <c r="F44" s="119" t="s">
        <v>72</v>
      </c>
      <c r="G44" s="119" t="s">
        <v>72</v>
      </c>
      <c r="H44" s="119" t="s">
        <v>213</v>
      </c>
      <c r="I44" s="119" t="s">
        <v>211</v>
      </c>
      <c r="J44" s="119"/>
      <c r="K44" s="119"/>
      <c r="L44" s="119">
        <v>3000000</v>
      </c>
      <c r="M44" s="119">
        <v>1610</v>
      </c>
      <c r="N44" s="119" t="s">
        <v>218</v>
      </c>
    </row>
    <row r="45" spans="1:14" ht="19.5" x14ac:dyDescent="0.4">
      <c r="A45" s="116" t="s">
        <v>237</v>
      </c>
      <c r="B45" s="117" t="s">
        <v>72</v>
      </c>
      <c r="C45" s="117" t="s">
        <v>72</v>
      </c>
      <c r="D45" s="117"/>
      <c r="E45" s="117" t="s">
        <v>72</v>
      </c>
      <c r="F45" s="117" t="s">
        <v>72</v>
      </c>
      <c r="G45" s="117" t="s">
        <v>72</v>
      </c>
      <c r="H45" s="117" t="s">
        <v>213</v>
      </c>
      <c r="I45" s="117" t="s">
        <v>211</v>
      </c>
      <c r="J45" s="117"/>
      <c r="K45" s="117"/>
      <c r="L45" s="117">
        <v>5000000</v>
      </c>
      <c r="M45" s="117">
        <v>1710</v>
      </c>
      <c r="N45" s="117" t="s">
        <v>218</v>
      </c>
    </row>
    <row r="46" spans="1:14" ht="19.5" x14ac:dyDescent="0.4">
      <c r="A46" s="118" t="s">
        <v>238</v>
      </c>
      <c r="B46" s="119" t="s">
        <v>72</v>
      </c>
      <c r="C46" s="119" t="s">
        <v>72</v>
      </c>
      <c r="D46" s="119"/>
      <c r="E46" s="119" t="s">
        <v>72</v>
      </c>
      <c r="F46" s="119" t="s">
        <v>72</v>
      </c>
      <c r="G46" s="119" t="s">
        <v>72</v>
      </c>
      <c r="H46" s="119" t="s">
        <v>214</v>
      </c>
      <c r="I46" s="119" t="s">
        <v>212</v>
      </c>
      <c r="J46" s="119"/>
      <c r="K46" s="119"/>
      <c r="L46" s="119">
        <v>825000</v>
      </c>
      <c r="M46" s="119">
        <v>1100</v>
      </c>
      <c r="N46" s="119" t="s">
        <v>220</v>
      </c>
    </row>
    <row r="47" spans="1:14" ht="19.5" x14ac:dyDescent="0.4">
      <c r="A47" s="116" t="s">
        <v>239</v>
      </c>
      <c r="B47" s="117" t="s">
        <v>72</v>
      </c>
      <c r="C47" s="117" t="s">
        <v>72</v>
      </c>
      <c r="D47" s="117"/>
      <c r="E47" s="117" t="s">
        <v>72</v>
      </c>
      <c r="F47" s="117" t="s">
        <v>72</v>
      </c>
      <c r="G47" s="117" t="s">
        <v>72</v>
      </c>
      <c r="H47" s="117" t="s">
        <v>213</v>
      </c>
      <c r="I47" s="117" t="s">
        <v>211</v>
      </c>
      <c r="J47" s="117"/>
      <c r="K47" s="117"/>
      <c r="L47" s="117">
        <v>800000</v>
      </c>
      <c r="M47" s="117">
        <v>1200</v>
      </c>
      <c r="N47" s="117" t="s">
        <v>220</v>
      </c>
    </row>
    <row r="48" spans="1:14" ht="19.5" x14ac:dyDescent="0.4">
      <c r="A48" s="118" t="s">
        <v>240</v>
      </c>
      <c r="B48" s="119" t="s">
        <v>72</v>
      </c>
      <c r="C48" s="119" t="s">
        <v>72</v>
      </c>
      <c r="D48" s="119"/>
      <c r="E48" s="119" t="s">
        <v>72</v>
      </c>
      <c r="F48" s="119" t="s">
        <v>72</v>
      </c>
      <c r="G48" s="119" t="s">
        <v>72</v>
      </c>
      <c r="H48" s="119" t="s">
        <v>213</v>
      </c>
      <c r="I48" s="119" t="s">
        <v>211</v>
      </c>
      <c r="J48" s="119"/>
      <c r="K48" s="119"/>
      <c r="L48" s="119">
        <v>6213000</v>
      </c>
      <c r="M48" s="119">
        <v>1300</v>
      </c>
      <c r="N48" s="119" t="s">
        <v>220</v>
      </c>
    </row>
    <row r="49" spans="1:14" ht="19.5" x14ac:dyDescent="0.4">
      <c r="A49" s="116" t="s">
        <v>241</v>
      </c>
      <c r="B49" s="117" t="s">
        <v>72</v>
      </c>
      <c r="C49" s="117" t="s">
        <v>72</v>
      </c>
      <c r="D49" s="117"/>
      <c r="E49" s="117" t="s">
        <v>72</v>
      </c>
      <c r="F49" s="117" t="s">
        <v>72</v>
      </c>
      <c r="G49" s="117" t="s">
        <v>72</v>
      </c>
      <c r="H49" s="117" t="s">
        <v>213</v>
      </c>
      <c r="I49" s="117" t="s">
        <v>211</v>
      </c>
      <c r="J49" s="117"/>
      <c r="K49" s="117"/>
      <c r="L49" s="117">
        <v>2068000</v>
      </c>
      <c r="M49" s="117">
        <v>1400</v>
      </c>
      <c r="N49" s="117" t="s">
        <v>220</v>
      </c>
    </row>
    <row r="50" spans="1:14" ht="19.5" x14ac:dyDescent="0.4">
      <c r="A50" s="118" t="s">
        <v>242</v>
      </c>
      <c r="B50" s="119" t="s">
        <v>72</v>
      </c>
      <c r="C50" s="119" t="s">
        <v>72</v>
      </c>
      <c r="D50" s="119"/>
      <c r="E50" s="119" t="s">
        <v>72</v>
      </c>
      <c r="F50" s="119" t="s">
        <v>72</v>
      </c>
      <c r="G50" s="119" t="s">
        <v>72</v>
      </c>
      <c r="H50" s="119" t="s">
        <v>213</v>
      </c>
      <c r="I50" s="119" t="s">
        <v>211</v>
      </c>
      <c r="J50" s="119"/>
      <c r="K50" s="119"/>
      <c r="L50" s="119">
        <v>2000000</v>
      </c>
      <c r="M50" s="119">
        <v>500</v>
      </c>
      <c r="N50" s="119" t="s">
        <v>221</v>
      </c>
    </row>
    <row r="51" spans="1:14" ht="19.5" x14ac:dyDescent="0.4">
      <c r="A51" s="116" t="s">
        <v>243</v>
      </c>
      <c r="B51" s="117" t="s">
        <v>72</v>
      </c>
      <c r="C51" s="117" t="s">
        <v>72</v>
      </c>
      <c r="D51" s="117"/>
      <c r="E51" s="117" t="s">
        <v>72</v>
      </c>
      <c r="F51" s="117" t="s">
        <v>72</v>
      </c>
      <c r="G51" s="117" t="s">
        <v>72</v>
      </c>
      <c r="H51" s="117" t="s">
        <v>214</v>
      </c>
      <c r="I51" s="117" t="s">
        <v>212</v>
      </c>
      <c r="J51" s="117"/>
      <c r="K51" s="117"/>
      <c r="L51" s="117">
        <v>6000000</v>
      </c>
      <c r="M51" s="117">
        <v>400</v>
      </c>
      <c r="N51" s="117" t="s">
        <v>222</v>
      </c>
    </row>
    <row r="52" spans="1:14" ht="19.5" x14ac:dyDescent="0.4">
      <c r="A52" s="118" t="s">
        <v>244</v>
      </c>
      <c r="B52" s="119" t="s">
        <v>72</v>
      </c>
      <c r="C52" s="119" t="s">
        <v>72</v>
      </c>
      <c r="D52" s="119"/>
      <c r="E52" s="119" t="s">
        <v>72</v>
      </c>
      <c r="F52" s="119" t="s">
        <v>72</v>
      </c>
      <c r="G52" s="119" t="s">
        <v>72</v>
      </c>
      <c r="H52" s="119" t="s">
        <v>213</v>
      </c>
      <c r="I52" s="119" t="s">
        <v>211</v>
      </c>
      <c r="J52" s="119"/>
      <c r="K52" s="119"/>
      <c r="L52" s="119">
        <v>6000000</v>
      </c>
      <c r="M52" s="119">
        <v>500</v>
      </c>
      <c r="N52" s="119" t="s">
        <v>222</v>
      </c>
    </row>
    <row r="53" spans="1:14" ht="19.5" x14ac:dyDescent="0.4">
      <c r="A53" s="116" t="s">
        <v>245</v>
      </c>
      <c r="B53" s="117" t="s">
        <v>72</v>
      </c>
      <c r="C53" s="117" t="s">
        <v>72</v>
      </c>
      <c r="D53" s="117"/>
      <c r="E53" s="117" t="s">
        <v>72</v>
      </c>
      <c r="F53" s="117" t="s">
        <v>72</v>
      </c>
      <c r="G53" s="117" t="s">
        <v>72</v>
      </c>
      <c r="H53" s="117" t="s">
        <v>213</v>
      </c>
      <c r="I53" s="117" t="s">
        <v>211</v>
      </c>
      <c r="J53" s="117"/>
      <c r="K53" s="117"/>
      <c r="L53" s="117">
        <v>538000</v>
      </c>
      <c r="M53" s="117">
        <v>600</v>
      </c>
      <c r="N53" s="117" t="s">
        <v>222</v>
      </c>
    </row>
    <row r="54" spans="1:14" ht="19.5" x14ac:dyDescent="0.4">
      <c r="A54" s="118" t="s">
        <v>246</v>
      </c>
      <c r="B54" s="119" t="s">
        <v>72</v>
      </c>
      <c r="C54" s="119" t="s">
        <v>72</v>
      </c>
      <c r="D54" s="119"/>
      <c r="E54" s="119" t="s">
        <v>72</v>
      </c>
      <c r="F54" s="119" t="s">
        <v>72</v>
      </c>
      <c r="G54" s="119" t="s">
        <v>72</v>
      </c>
      <c r="H54" s="119" t="s">
        <v>213</v>
      </c>
      <c r="I54" s="119" t="s">
        <v>211</v>
      </c>
      <c r="J54" s="119"/>
      <c r="K54" s="119"/>
      <c r="L54" s="119">
        <v>26000</v>
      </c>
      <c r="M54" s="119">
        <v>650</v>
      </c>
      <c r="N54" s="119" t="s">
        <v>222</v>
      </c>
    </row>
    <row r="55" spans="1:14" ht="19.5" x14ac:dyDescent="0.4">
      <c r="A55" s="116" t="s">
        <v>247</v>
      </c>
      <c r="B55" s="117" t="s">
        <v>72</v>
      </c>
      <c r="C55" s="117" t="s">
        <v>72</v>
      </c>
      <c r="D55" s="117"/>
      <c r="E55" s="117" t="s">
        <v>72</v>
      </c>
      <c r="F55" s="117" t="s">
        <v>72</v>
      </c>
      <c r="G55" s="117" t="s">
        <v>72</v>
      </c>
      <c r="H55" s="117" t="s">
        <v>213</v>
      </c>
      <c r="I55" s="117" t="s">
        <v>211</v>
      </c>
      <c r="J55" s="117"/>
      <c r="K55" s="117"/>
      <c r="L55" s="117">
        <v>500000</v>
      </c>
      <c r="M55" s="117">
        <v>6500</v>
      </c>
      <c r="N55" s="117" t="s">
        <v>220</v>
      </c>
    </row>
    <row r="56" spans="1:14" ht="19.5" x14ac:dyDescent="0.4">
      <c r="A56" s="118" t="s">
        <v>248</v>
      </c>
      <c r="B56" s="119" t="s">
        <v>72</v>
      </c>
      <c r="C56" s="119" t="s">
        <v>72</v>
      </c>
      <c r="D56" s="119"/>
      <c r="E56" s="119" t="s">
        <v>72</v>
      </c>
      <c r="F56" s="119" t="s">
        <v>72</v>
      </c>
      <c r="G56" s="119" t="s">
        <v>72</v>
      </c>
      <c r="H56" s="119" t="s">
        <v>213</v>
      </c>
      <c r="I56" s="119" t="s">
        <v>211</v>
      </c>
      <c r="J56" s="119"/>
      <c r="K56" s="119"/>
      <c r="L56" s="119">
        <v>400000</v>
      </c>
      <c r="M56" s="119">
        <v>7000</v>
      </c>
      <c r="N56" s="119" t="s">
        <v>220</v>
      </c>
    </row>
    <row r="57" spans="1:14" ht="19.5" x14ac:dyDescent="0.4">
      <c r="A57" s="116" t="s">
        <v>185</v>
      </c>
      <c r="B57" s="117" t="s">
        <v>72</v>
      </c>
      <c r="C57" s="117" t="s">
        <v>72</v>
      </c>
      <c r="D57" s="117"/>
      <c r="E57" s="117" t="s">
        <v>72</v>
      </c>
      <c r="F57" s="117" t="s">
        <v>72</v>
      </c>
      <c r="G57" s="117" t="s">
        <v>72</v>
      </c>
      <c r="H57" s="117" t="s">
        <v>213</v>
      </c>
      <c r="I57" s="117" t="s">
        <v>211</v>
      </c>
      <c r="J57" s="117"/>
      <c r="K57" s="117"/>
      <c r="L57" s="117">
        <v>200000</v>
      </c>
      <c r="M57" s="117">
        <v>7500</v>
      </c>
      <c r="N57" s="117" t="s">
        <v>220</v>
      </c>
    </row>
    <row r="58" spans="1:14" ht="19.5" x14ac:dyDescent="0.4">
      <c r="A58" s="118" t="s">
        <v>194</v>
      </c>
      <c r="B58" s="119" t="s">
        <v>72</v>
      </c>
      <c r="C58" s="119" t="s">
        <v>72</v>
      </c>
      <c r="D58" s="119"/>
      <c r="E58" s="119" t="s">
        <v>72</v>
      </c>
      <c r="F58" s="119" t="s">
        <v>72</v>
      </c>
      <c r="G58" s="119" t="s">
        <v>72</v>
      </c>
      <c r="H58" s="119" t="s">
        <v>213</v>
      </c>
      <c r="I58" s="119" t="s">
        <v>211</v>
      </c>
      <c r="J58" s="119"/>
      <c r="K58" s="119"/>
      <c r="L58" s="119">
        <v>100000</v>
      </c>
      <c r="M58" s="119">
        <v>8000</v>
      </c>
      <c r="N58" s="119" t="s">
        <v>220</v>
      </c>
    </row>
    <row r="59" spans="1:14" ht="19.5" x14ac:dyDescent="0.4">
      <c r="A59" s="116" t="s">
        <v>249</v>
      </c>
      <c r="B59" s="117" t="s">
        <v>72</v>
      </c>
      <c r="C59" s="117" t="s">
        <v>72</v>
      </c>
      <c r="D59" s="117"/>
      <c r="E59" s="117" t="s">
        <v>72</v>
      </c>
      <c r="F59" s="117" t="s">
        <v>72</v>
      </c>
      <c r="G59" s="117" t="s">
        <v>72</v>
      </c>
      <c r="H59" s="117" t="s">
        <v>214</v>
      </c>
      <c r="I59" s="117" t="s">
        <v>212</v>
      </c>
      <c r="J59" s="117"/>
      <c r="K59" s="117"/>
      <c r="L59" s="117">
        <v>38000000</v>
      </c>
      <c r="M59" s="117">
        <v>400</v>
      </c>
      <c r="N59" s="117" t="s">
        <v>220</v>
      </c>
    </row>
    <row r="60" spans="1:14" ht="19.5" x14ac:dyDescent="0.4">
      <c r="A60" s="118" t="s">
        <v>250</v>
      </c>
      <c r="B60" s="119" t="s">
        <v>72</v>
      </c>
      <c r="C60" s="119" t="s">
        <v>72</v>
      </c>
      <c r="D60" s="119"/>
      <c r="E60" s="119" t="s">
        <v>72</v>
      </c>
      <c r="F60" s="119" t="s">
        <v>72</v>
      </c>
      <c r="G60" s="119" t="s">
        <v>72</v>
      </c>
      <c r="H60" s="119" t="s">
        <v>213</v>
      </c>
      <c r="I60" s="119" t="s">
        <v>211</v>
      </c>
      <c r="J60" s="119"/>
      <c r="K60" s="119"/>
      <c r="L60" s="119">
        <v>38000000</v>
      </c>
      <c r="M60" s="119">
        <v>450</v>
      </c>
      <c r="N60" s="119" t="s">
        <v>220</v>
      </c>
    </row>
    <row r="61" spans="1:14" ht="19.5" x14ac:dyDescent="0.4">
      <c r="A61" s="116" t="s">
        <v>251</v>
      </c>
      <c r="B61" s="117" t="s">
        <v>72</v>
      </c>
      <c r="C61" s="117" t="s">
        <v>72</v>
      </c>
      <c r="D61" s="117"/>
      <c r="E61" s="117" t="s">
        <v>72</v>
      </c>
      <c r="F61" s="117" t="s">
        <v>72</v>
      </c>
      <c r="G61" s="117" t="s">
        <v>72</v>
      </c>
      <c r="H61" s="117" t="s">
        <v>214</v>
      </c>
      <c r="I61" s="117" t="s">
        <v>212</v>
      </c>
      <c r="J61" s="117"/>
      <c r="K61" s="117"/>
      <c r="L61" s="117">
        <v>2763000</v>
      </c>
      <c r="M61" s="117">
        <v>500</v>
      </c>
      <c r="N61" s="117" t="s">
        <v>220</v>
      </c>
    </row>
    <row r="62" spans="1:14" ht="19.5" x14ac:dyDescent="0.4">
      <c r="A62" s="118" t="s">
        <v>252</v>
      </c>
      <c r="B62" s="119" t="s">
        <v>72</v>
      </c>
      <c r="C62" s="119" t="s">
        <v>72</v>
      </c>
      <c r="D62" s="119"/>
      <c r="E62" s="119" t="s">
        <v>72</v>
      </c>
      <c r="F62" s="119" t="s">
        <v>72</v>
      </c>
      <c r="G62" s="119" t="s">
        <v>72</v>
      </c>
      <c r="H62" s="119" t="s">
        <v>213</v>
      </c>
      <c r="I62" s="119" t="s">
        <v>211</v>
      </c>
      <c r="J62" s="119"/>
      <c r="K62" s="119"/>
      <c r="L62" s="119">
        <v>81000</v>
      </c>
      <c r="M62" s="119">
        <v>13000</v>
      </c>
      <c r="N62" s="119" t="s">
        <v>222</v>
      </c>
    </row>
    <row r="63" spans="1:14" ht="19.5" x14ac:dyDescent="0.4">
      <c r="A63" s="116" t="s">
        <v>196</v>
      </c>
      <c r="B63" s="117" t="s">
        <v>72</v>
      </c>
      <c r="C63" s="117" t="s">
        <v>72</v>
      </c>
      <c r="D63" s="117"/>
      <c r="E63" s="117" t="s">
        <v>72</v>
      </c>
      <c r="F63" s="117" t="s">
        <v>72</v>
      </c>
      <c r="G63" s="117" t="s">
        <v>72</v>
      </c>
      <c r="H63" s="117" t="s">
        <v>213</v>
      </c>
      <c r="I63" s="117" t="s">
        <v>211</v>
      </c>
      <c r="J63" s="117"/>
      <c r="K63" s="117"/>
      <c r="L63" s="117">
        <v>1092000</v>
      </c>
      <c r="M63" s="117">
        <v>14000</v>
      </c>
      <c r="N63" s="117" t="s">
        <v>222</v>
      </c>
    </row>
    <row r="64" spans="1:14" ht="19.5" x14ac:dyDescent="0.4">
      <c r="A64" s="118" t="s">
        <v>253</v>
      </c>
      <c r="B64" s="119" t="s">
        <v>72</v>
      </c>
      <c r="C64" s="119" t="s">
        <v>72</v>
      </c>
      <c r="D64" s="119"/>
      <c r="E64" s="119" t="s">
        <v>72</v>
      </c>
      <c r="F64" s="119" t="s">
        <v>72</v>
      </c>
      <c r="G64" s="119" t="s">
        <v>72</v>
      </c>
      <c r="H64" s="119" t="s">
        <v>213</v>
      </c>
      <c r="I64" s="119" t="s">
        <v>211</v>
      </c>
      <c r="J64" s="119"/>
      <c r="K64" s="119"/>
      <c r="L64" s="119">
        <v>7733000</v>
      </c>
      <c r="M64" s="119">
        <v>550</v>
      </c>
      <c r="N64" s="119" t="s">
        <v>263</v>
      </c>
    </row>
    <row r="65" spans="1:14" ht="19.5" x14ac:dyDescent="0.4">
      <c r="A65" s="116" t="s">
        <v>254</v>
      </c>
      <c r="B65" s="117" t="s">
        <v>72</v>
      </c>
      <c r="C65" s="117" t="s">
        <v>72</v>
      </c>
      <c r="D65" s="117"/>
      <c r="E65" s="117" t="s">
        <v>72</v>
      </c>
      <c r="F65" s="117" t="s">
        <v>72</v>
      </c>
      <c r="G65" s="117" t="s">
        <v>72</v>
      </c>
      <c r="H65" s="117" t="s">
        <v>213</v>
      </c>
      <c r="I65" s="117" t="s">
        <v>211</v>
      </c>
      <c r="J65" s="117"/>
      <c r="K65" s="117"/>
      <c r="L65" s="117">
        <v>18945000</v>
      </c>
      <c r="M65" s="117">
        <v>600</v>
      </c>
      <c r="N65" s="117" t="s">
        <v>263</v>
      </c>
    </row>
    <row r="66" spans="1:14" ht="19.5" x14ac:dyDescent="0.4">
      <c r="A66" s="118" t="s">
        <v>255</v>
      </c>
      <c r="B66" s="119" t="s">
        <v>72</v>
      </c>
      <c r="C66" s="119" t="s">
        <v>72</v>
      </c>
      <c r="D66" s="119"/>
      <c r="E66" s="119" t="s">
        <v>72</v>
      </c>
      <c r="F66" s="119" t="s">
        <v>72</v>
      </c>
      <c r="G66" s="119" t="s">
        <v>72</v>
      </c>
      <c r="H66" s="119" t="s">
        <v>214</v>
      </c>
      <c r="I66" s="119" t="s">
        <v>212</v>
      </c>
      <c r="J66" s="119"/>
      <c r="K66" s="119"/>
      <c r="L66" s="119">
        <v>19000</v>
      </c>
      <c r="M66" s="119">
        <v>0</v>
      </c>
      <c r="N66" s="119" t="s">
        <v>264</v>
      </c>
    </row>
    <row r="67" spans="1:14" ht="19.5" x14ac:dyDescent="0.4">
      <c r="A67" s="116" t="s">
        <v>256</v>
      </c>
      <c r="B67" s="117" t="s">
        <v>72</v>
      </c>
      <c r="C67" s="117" t="s">
        <v>72</v>
      </c>
      <c r="D67" s="117"/>
      <c r="E67" s="117" t="s">
        <v>72</v>
      </c>
      <c r="F67" s="117" t="s">
        <v>72</v>
      </c>
      <c r="G67" s="117" t="s">
        <v>72</v>
      </c>
      <c r="H67" s="117" t="s">
        <v>213</v>
      </c>
      <c r="I67" s="117" t="s">
        <v>211</v>
      </c>
      <c r="J67" s="117"/>
      <c r="K67" s="117"/>
      <c r="L67" s="117">
        <v>13000</v>
      </c>
      <c r="M67" s="117">
        <v>100000</v>
      </c>
      <c r="N67" s="117" t="s">
        <v>264</v>
      </c>
    </row>
    <row r="68" spans="1:14" ht="19.5" x14ac:dyDescent="0.4">
      <c r="A68" s="118" t="s">
        <v>257</v>
      </c>
      <c r="B68" s="119" t="s">
        <v>72</v>
      </c>
      <c r="C68" s="119" t="s">
        <v>72</v>
      </c>
      <c r="D68" s="119"/>
      <c r="E68" s="119" t="s">
        <v>72</v>
      </c>
      <c r="F68" s="119" t="s">
        <v>72</v>
      </c>
      <c r="G68" s="119" t="s">
        <v>72</v>
      </c>
      <c r="H68" s="119" t="s">
        <v>214</v>
      </c>
      <c r="I68" s="119" t="s">
        <v>212</v>
      </c>
      <c r="J68" s="119"/>
      <c r="K68" s="119"/>
      <c r="L68" s="119">
        <v>12000000</v>
      </c>
      <c r="M68" s="119">
        <v>3250</v>
      </c>
      <c r="N68" s="119" t="s">
        <v>218</v>
      </c>
    </row>
    <row r="69" spans="1:14" ht="19.5" x14ac:dyDescent="0.4">
      <c r="A69" s="116" t="s">
        <v>258</v>
      </c>
      <c r="B69" s="117" t="s">
        <v>72</v>
      </c>
      <c r="C69" s="117" t="s">
        <v>72</v>
      </c>
      <c r="D69" s="117"/>
      <c r="E69" s="117" t="s">
        <v>72</v>
      </c>
      <c r="F69" s="117" t="s">
        <v>72</v>
      </c>
      <c r="G69" s="117" t="s">
        <v>72</v>
      </c>
      <c r="H69" s="117" t="s">
        <v>213</v>
      </c>
      <c r="I69" s="117" t="s">
        <v>211</v>
      </c>
      <c r="J69" s="117"/>
      <c r="K69" s="117"/>
      <c r="L69" s="117">
        <v>15000000</v>
      </c>
      <c r="M69" s="117">
        <v>3500</v>
      </c>
      <c r="N69" s="117" t="s">
        <v>218</v>
      </c>
    </row>
    <row r="70" spans="1:14" ht="19.5" x14ac:dyDescent="0.4">
      <c r="A70" s="118" t="s">
        <v>259</v>
      </c>
      <c r="B70" s="119" t="s">
        <v>72</v>
      </c>
      <c r="C70" s="119" t="s">
        <v>72</v>
      </c>
      <c r="D70" s="119"/>
      <c r="E70" s="119" t="s">
        <v>72</v>
      </c>
      <c r="F70" s="119" t="s">
        <v>72</v>
      </c>
      <c r="G70" s="119" t="s">
        <v>72</v>
      </c>
      <c r="H70" s="119" t="s">
        <v>213</v>
      </c>
      <c r="I70" s="119" t="s">
        <v>211</v>
      </c>
      <c r="J70" s="119"/>
      <c r="K70" s="119"/>
      <c r="L70" s="119">
        <v>1510000</v>
      </c>
      <c r="M70" s="119">
        <v>3750</v>
      </c>
      <c r="N70" s="119" t="s">
        <v>218</v>
      </c>
    </row>
    <row r="71" spans="1:14" ht="19.5" x14ac:dyDescent="0.4">
      <c r="A71" s="116" t="s">
        <v>260</v>
      </c>
      <c r="B71" s="117" t="s">
        <v>72</v>
      </c>
      <c r="C71" s="117" t="s">
        <v>72</v>
      </c>
      <c r="D71" s="117"/>
      <c r="E71" s="117" t="s">
        <v>72</v>
      </c>
      <c r="F71" s="117" t="s">
        <v>72</v>
      </c>
      <c r="G71" s="117" t="s">
        <v>72</v>
      </c>
      <c r="H71" s="117" t="s">
        <v>214</v>
      </c>
      <c r="I71" s="117" t="s">
        <v>212</v>
      </c>
      <c r="J71" s="117"/>
      <c r="K71" s="117"/>
      <c r="L71" s="117">
        <v>4000000</v>
      </c>
      <c r="M71" s="117">
        <v>380</v>
      </c>
      <c r="N71" s="117" t="s">
        <v>224</v>
      </c>
    </row>
    <row r="72" spans="1:14" ht="19.5" x14ac:dyDescent="0.4">
      <c r="A72" s="118" t="s">
        <v>261</v>
      </c>
      <c r="B72" s="119" t="s">
        <v>72</v>
      </c>
      <c r="C72" s="119" t="s">
        <v>72</v>
      </c>
      <c r="D72" s="119"/>
      <c r="E72" s="119" t="s">
        <v>72</v>
      </c>
      <c r="F72" s="119" t="s">
        <v>72</v>
      </c>
      <c r="G72" s="119" t="s">
        <v>72</v>
      </c>
      <c r="H72" s="119" t="s">
        <v>213</v>
      </c>
      <c r="I72" s="119" t="s">
        <v>211</v>
      </c>
      <c r="J72" s="119"/>
      <c r="K72" s="119"/>
      <c r="L72" s="119">
        <v>2000000</v>
      </c>
      <c r="M72" s="119">
        <v>400</v>
      </c>
      <c r="N72" s="119" t="s">
        <v>224</v>
      </c>
    </row>
    <row r="73" spans="1:14" ht="19.5" x14ac:dyDescent="0.4">
      <c r="A73" s="116" t="s">
        <v>262</v>
      </c>
      <c r="B73" s="117" t="s">
        <v>72</v>
      </c>
      <c r="C73" s="117" t="s">
        <v>72</v>
      </c>
      <c r="D73" s="117"/>
      <c r="E73" s="117" t="s">
        <v>72</v>
      </c>
      <c r="F73" s="117" t="s">
        <v>72</v>
      </c>
      <c r="G73" s="117" t="s">
        <v>72</v>
      </c>
      <c r="H73" s="117" t="s">
        <v>213</v>
      </c>
      <c r="I73" s="117" t="s">
        <v>211</v>
      </c>
      <c r="J73" s="117"/>
      <c r="K73" s="117"/>
      <c r="L73" s="117">
        <v>2000000</v>
      </c>
      <c r="M73" s="117">
        <v>450</v>
      </c>
      <c r="N73" s="117" t="s">
        <v>224</v>
      </c>
    </row>
    <row r="74" spans="1:14" ht="19.5" x14ac:dyDescent="0.4">
      <c r="A74" s="118" t="s">
        <v>182</v>
      </c>
      <c r="B74" s="119" t="s">
        <v>72</v>
      </c>
      <c r="C74" s="119" t="s">
        <v>72</v>
      </c>
      <c r="D74" s="119"/>
      <c r="E74" s="119" t="s">
        <v>72</v>
      </c>
      <c r="F74" s="119" t="s">
        <v>72</v>
      </c>
      <c r="G74" s="119" t="s">
        <v>72</v>
      </c>
      <c r="H74" s="119" t="s">
        <v>213</v>
      </c>
      <c r="I74" s="119" t="s">
        <v>211</v>
      </c>
      <c r="J74" s="119"/>
      <c r="K74" s="119"/>
      <c r="L74" s="119">
        <v>100000</v>
      </c>
      <c r="M74" s="119">
        <v>15000</v>
      </c>
      <c r="N74" s="119" t="s">
        <v>222</v>
      </c>
    </row>
  </sheetData>
  <mergeCells count="7">
    <mergeCell ref="B7:G7"/>
    <mergeCell ref="H7:N7"/>
    <mergeCell ref="A5:G5"/>
    <mergeCell ref="H5:I5"/>
    <mergeCell ref="A1:N1"/>
    <mergeCell ref="A2:N2"/>
    <mergeCell ref="A3:N3"/>
  </mergeCells>
  <pageMargins left="0.7" right="0.7" top="0.75" bottom="0.75" header="0.3" footer="0.3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"/>
  <sheetViews>
    <sheetView rightToLeft="1" view="pageBreakPreview" zoomScaleNormal="106" zoomScaleSheetLayoutView="100" workbookViewId="0">
      <selection activeCell="C10" sqref="C10"/>
    </sheetView>
  </sheetViews>
  <sheetFormatPr defaultColWidth="9" defaultRowHeight="18" x14ac:dyDescent="0.45"/>
  <cols>
    <col min="1" max="1" width="54.140625" style="22" bestFit="1" customWidth="1"/>
    <col min="2" max="2" width="7.85546875" style="26" bestFit="1" customWidth="1"/>
    <col min="3" max="3" width="15.85546875" style="26" customWidth="1"/>
    <col min="4" max="4" width="15.7109375" style="26" customWidth="1"/>
    <col min="5" max="5" width="17.7109375" style="26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9.5" x14ac:dyDescent="0.45">
      <c r="A2" s="146" t="s">
        <v>77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1:19" ht="19.5" x14ac:dyDescent="0.45">
      <c r="A3" s="146" t="s">
        <v>165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21" x14ac:dyDescent="0.45">
      <c r="A4" s="144" t="s">
        <v>78</v>
      </c>
      <c r="B4" s="144"/>
      <c r="C4" s="144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21" x14ac:dyDescent="0.45">
      <c r="A5" s="57"/>
      <c r="B5" s="57"/>
      <c r="C5" s="57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0.25" thickBot="1" x14ac:dyDescent="0.5">
      <c r="A6" s="33" t="s">
        <v>79</v>
      </c>
      <c r="B6" s="33" t="s">
        <v>80</v>
      </c>
      <c r="C6" s="33" t="s">
        <v>67</v>
      </c>
      <c r="D6" s="58" t="s">
        <v>81</v>
      </c>
      <c r="E6" s="58" t="s">
        <v>82</v>
      </c>
    </row>
    <row r="7" spans="1:19" ht="23.1" customHeight="1" x14ac:dyDescent="0.45">
      <c r="A7" s="34" t="s">
        <v>83</v>
      </c>
      <c r="B7" s="59" t="s">
        <v>84</v>
      </c>
      <c r="C7" s="35">
        <f>'درآمد سود سهام'!H10</f>
        <v>1298236000</v>
      </c>
      <c r="D7" s="36">
        <f>Table8[[#This Row],[156623473092.0000]]/$C$12</f>
        <v>0.40386585102726946</v>
      </c>
      <c r="E7" s="36">
        <f>Table8[[#This Row],[156623473092.0000]]/' سهام'!$O$9</f>
        <v>2.2131134653191717E-3</v>
      </c>
    </row>
    <row r="8" spans="1:19" ht="23.1" customHeight="1" x14ac:dyDescent="0.45">
      <c r="A8" s="34" t="s">
        <v>163</v>
      </c>
      <c r="B8" s="59" t="s">
        <v>85</v>
      </c>
      <c r="C8" s="35">
        <f>'درآمد سرمایه گذاری در صندوق'!I10</f>
        <v>891602</v>
      </c>
      <c r="D8" s="36">
        <f>Table8[[#This Row],[156623473092.0000]]/$C$12</f>
        <v>2.7736682737777683E-4</v>
      </c>
      <c r="E8" s="36">
        <f>Table8[[#This Row],[156623473092.0000]]/' سهام'!$O$9</f>
        <v>1.519921179127296E-6</v>
      </c>
    </row>
    <row r="9" spans="1:19" ht="23.1" customHeight="1" x14ac:dyDescent="0.45">
      <c r="A9" s="34" t="s">
        <v>86</v>
      </c>
      <c r="B9" s="59" t="s">
        <v>87</v>
      </c>
      <c r="C9" s="35">
        <f>'درآمد سرمایه گذاری در اوراق بها'!H10</f>
        <v>903385103</v>
      </c>
      <c r="D9" s="36">
        <f>Table8[[#This Row],[156623473092.0000]]/$C$12</f>
        <v>0.28103241123220468</v>
      </c>
      <c r="E9" s="36">
        <f>Table8[[#This Row],[156623473092.0000]]/' سهام'!$O$9</f>
        <v>1.5400079306212792E-3</v>
      </c>
    </row>
    <row r="10" spans="1:19" ht="23.1" customHeight="1" x14ac:dyDescent="0.45">
      <c r="A10" s="34" t="s">
        <v>88</v>
      </c>
      <c r="B10" s="59" t="s">
        <v>89</v>
      </c>
      <c r="C10" s="35">
        <f>'سود سپرده بانکی'!D9</f>
        <v>263870604</v>
      </c>
      <c r="D10" s="36">
        <f>Table8[[#This Row],[156623473092.0000]]/$C$12</f>
        <v>8.2087021193018528E-2</v>
      </c>
      <c r="E10" s="36">
        <f>Table8[[#This Row],[156623473092.0000]]/' سهام'!$O$9</f>
        <v>4.4982236420366013E-4</v>
      </c>
    </row>
    <row r="11" spans="1:19" ht="23.1" customHeight="1" thickBot="1" x14ac:dyDescent="0.5">
      <c r="A11" s="34" t="s">
        <v>90</v>
      </c>
      <c r="B11" s="59" t="s">
        <v>164</v>
      </c>
      <c r="C11" s="35">
        <f>'سایر درآمدها'!B10</f>
        <v>748139525</v>
      </c>
      <c r="D11" s="36">
        <f>Table8[[#This Row],[156623473092.0000]]/$C$12</f>
        <v>0.23273734972012958</v>
      </c>
      <c r="E11" s="36">
        <f>Table8[[#This Row],[156623473092.0000]]/' سهام'!$O$9</f>
        <v>1.2753595314834816E-3</v>
      </c>
    </row>
    <row r="12" spans="1:19" ht="23.1" customHeight="1" x14ac:dyDescent="0.45">
      <c r="A12" s="54" t="s">
        <v>60</v>
      </c>
      <c r="B12" s="54"/>
      <c r="C12" s="44">
        <f>SUBTOTAL(109,C7:C11)</f>
        <v>3214522834</v>
      </c>
      <c r="D12" s="55">
        <f>SUBTOTAL(109,D7:D11)</f>
        <v>1</v>
      </c>
      <c r="E12" s="46">
        <f>SUBTOTAL(109,E7:E11)</f>
        <v>5.4798232128067201E-3</v>
      </c>
    </row>
    <row r="13" spans="1:19" ht="23.1" customHeight="1" x14ac:dyDescent="0.45">
      <c r="A13" s="23" t="s">
        <v>61</v>
      </c>
      <c r="B13" s="24"/>
      <c r="C13" s="15"/>
      <c r="D13" s="15"/>
      <c r="E13" s="2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3">
    <mergeCell ref="A4:C4"/>
    <mergeCell ref="A1:E1"/>
    <mergeCell ref="F1:J1"/>
    <mergeCell ref="K1:O1"/>
    <mergeCell ref="P1:S1"/>
    <mergeCell ref="A2:E2"/>
    <mergeCell ref="F2:J2"/>
    <mergeCell ref="K2:O2"/>
    <mergeCell ref="P2:S2"/>
    <mergeCell ref="A3:E3"/>
    <mergeCell ref="F3:J3"/>
    <mergeCell ref="K3:O3"/>
    <mergeCell ref="P3:S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rightToLeft="1" view="pageBreakPreview" zoomScale="115" zoomScaleNormal="100" zoomScaleSheetLayoutView="115" workbookViewId="0">
      <selection activeCell="F9" sqref="F9"/>
    </sheetView>
  </sheetViews>
  <sheetFormatPr defaultColWidth="9" defaultRowHeight="19.5" x14ac:dyDescent="0.4"/>
  <cols>
    <col min="1" max="1" width="21.85546875" style="8" bestFit="1" customWidth="1"/>
    <col min="2" max="2" width="14.85546875" style="8" bestFit="1" customWidth="1"/>
    <col min="3" max="3" width="16.5703125" style="8" bestFit="1" customWidth="1"/>
    <col min="4" max="4" width="17.7109375" style="8" bestFit="1" customWidth="1"/>
    <col min="5" max="5" width="14.85546875" style="8" customWidth="1"/>
    <col min="6" max="6" width="15.42578125" style="8" customWidth="1"/>
    <col min="7" max="7" width="12" style="28" bestFit="1" customWidth="1"/>
    <col min="8" max="16384" width="9" style="4"/>
  </cols>
  <sheetData>
    <row r="1" spans="1:7" ht="21" x14ac:dyDescent="0.4">
      <c r="A1" s="149" t="s">
        <v>0</v>
      </c>
      <c r="B1" s="149"/>
      <c r="C1" s="149"/>
      <c r="D1" s="149"/>
      <c r="E1" s="149"/>
      <c r="F1" s="17"/>
    </row>
    <row r="2" spans="1:7" ht="21" x14ac:dyDescent="0.4">
      <c r="A2" s="149" t="s">
        <v>2</v>
      </c>
      <c r="B2" s="149"/>
      <c r="C2" s="149"/>
      <c r="D2" s="149"/>
      <c r="E2" s="149"/>
      <c r="F2" s="17"/>
    </row>
    <row r="3" spans="1:7" ht="21" x14ac:dyDescent="0.4">
      <c r="A3" s="149" t="s">
        <v>232</v>
      </c>
      <c r="B3" s="149"/>
      <c r="C3" s="149"/>
      <c r="D3" s="149"/>
      <c r="E3" s="149"/>
      <c r="F3" s="17"/>
    </row>
    <row r="4" spans="1:7" ht="21" x14ac:dyDescent="0.4">
      <c r="A4" s="144" t="s">
        <v>64</v>
      </c>
      <c r="B4" s="144"/>
      <c r="C4" s="144"/>
      <c r="D4" s="144"/>
      <c r="E4" s="144"/>
      <c r="F4" s="17"/>
    </row>
    <row r="5" spans="1:7" ht="20.25" thickBot="1" x14ac:dyDescent="0.45">
      <c r="A5" s="17"/>
      <c r="B5" s="21"/>
      <c r="C5" s="21"/>
      <c r="D5" s="21"/>
      <c r="E5" s="17"/>
      <c r="F5" s="17"/>
    </row>
    <row r="6" spans="1:7" ht="18.75" customHeight="1" thickBot="1" x14ac:dyDescent="0.45">
      <c r="A6" s="47"/>
      <c r="B6" s="48" t="s">
        <v>223</v>
      </c>
      <c r="C6" s="148" t="s">
        <v>5</v>
      </c>
      <c r="D6" s="148"/>
      <c r="E6" s="150" t="s">
        <v>231</v>
      </c>
      <c r="F6" s="150"/>
    </row>
    <row r="7" spans="1:7" ht="31.9" customHeight="1" x14ac:dyDescent="0.4">
      <c r="A7" s="49" t="s">
        <v>65</v>
      </c>
      <c r="B7" s="51" t="s">
        <v>67</v>
      </c>
      <c r="C7" s="50" t="s">
        <v>68</v>
      </c>
      <c r="D7" s="50" t="s">
        <v>69</v>
      </c>
      <c r="E7" s="52" t="s">
        <v>67</v>
      </c>
      <c r="F7" s="52" t="s">
        <v>141</v>
      </c>
    </row>
    <row r="8" spans="1:7" ht="23.1" customHeight="1" x14ac:dyDescent="0.4">
      <c r="A8" s="106" t="s">
        <v>76</v>
      </c>
      <c r="B8" s="35">
        <v>68538041</v>
      </c>
      <c r="C8" s="35">
        <v>265660389083</v>
      </c>
      <c r="D8" s="35">
        <v>214117388359</v>
      </c>
      <c r="E8" s="35">
        <v>51611538765</v>
      </c>
      <c r="F8" s="36">
        <f>Table7[[#This Row],[12250000000.0000]]/' سهام'!$O$9</f>
        <v>8.7982609792567695E-2</v>
      </c>
      <c r="G8" s="56">
        <f>Table7[[#This Row],[18500000000.0000]]+Table7[[#This Row],[0.0000]]-Table7[[#This Row],[6250000000.0000]]-Table7[[#This Row],[12250000000.0000]]</f>
        <v>0</v>
      </c>
    </row>
    <row r="9" spans="1:7" ht="23.1" customHeight="1" x14ac:dyDescent="0.4">
      <c r="A9" s="53" t="s">
        <v>74</v>
      </c>
      <c r="B9" s="35">
        <v>12450000000</v>
      </c>
      <c r="C9" s="35">
        <v>0</v>
      </c>
      <c r="D9" s="35">
        <v>1050000000</v>
      </c>
      <c r="E9" s="35">
        <v>11400000000</v>
      </c>
      <c r="F9" s="36">
        <f>Table7[[#This Row],[12250000000.0000]]/' سهام'!$O$9</f>
        <v>1.9433672694824791E-2</v>
      </c>
      <c r="G9" s="56">
        <f>Table7[[#This Row],[18500000000.0000]]+Table7[[#This Row],[0.0000]]-Table7[[#This Row],[6250000000.0000]]-Table7[[#This Row],[12250000000.0000]]</f>
        <v>0</v>
      </c>
    </row>
    <row r="10" spans="1:7" ht="23.1" customHeight="1" thickBot="1" x14ac:dyDescent="0.45">
      <c r="A10" s="53" t="s">
        <v>73</v>
      </c>
      <c r="B10" s="35">
        <v>0</v>
      </c>
      <c r="C10" s="35">
        <v>373736000</v>
      </c>
      <c r="D10" s="35">
        <v>0</v>
      </c>
      <c r="E10" s="35">
        <v>373736000</v>
      </c>
      <c r="F10" s="36">
        <f>Table7[[#This Row],[12250000000.0000]]/' سهام'!$O$9</f>
        <v>6.3711079809412614E-4</v>
      </c>
      <c r="G10" s="56">
        <f>Table7[[#This Row],[18500000000.0000]]+Table7[[#This Row],[0.0000]]-Table7[[#This Row],[6250000000.0000]]-Table7[[#This Row],[12250000000.0000]]</f>
        <v>0</v>
      </c>
    </row>
    <row r="11" spans="1:7" ht="23.1" customHeight="1" x14ac:dyDescent="0.4">
      <c r="A11" s="54" t="s">
        <v>60</v>
      </c>
      <c r="B11" s="44">
        <f>SUBTOTAL(109,B8:B10)</f>
        <v>12518538041</v>
      </c>
      <c r="C11" s="44">
        <f>SUBTOTAL(109,C8:C10)</f>
        <v>266034125083</v>
      </c>
      <c r="D11" s="44">
        <f>SUBTOTAL(109,D8:D10)</f>
        <v>215167388359</v>
      </c>
      <c r="E11" s="44">
        <f>SUBTOTAL(109,E8:E10)</f>
        <v>63385274765</v>
      </c>
      <c r="F11" s="46">
        <f>SUBTOTAL(109,F8:F10)</f>
        <v>0.10805339328548662</v>
      </c>
      <c r="G11" s="56">
        <f>Table7[[#This Row],[18500000000.0000]]+Table7[[#This Row],[0.0000]]-Table7[[#This Row],[6250000000.0000]]-Table7[[#This Row],[12250000000.0000]]</f>
        <v>0</v>
      </c>
    </row>
    <row r="12" spans="1:7" ht="23.1" customHeight="1" x14ac:dyDescent="0.4">
      <c r="A12" s="20" t="s">
        <v>61</v>
      </c>
      <c r="B12" s="15"/>
      <c r="C12" s="147"/>
      <c r="D12" s="147"/>
      <c r="E12" s="15"/>
      <c r="F12" s="14"/>
    </row>
    <row r="13" spans="1:7" x14ac:dyDescent="0.4">
      <c r="C13" s="28"/>
      <c r="D13" s="4"/>
      <c r="E13" s="4"/>
      <c r="F13" s="4"/>
      <c r="G13" s="4"/>
    </row>
    <row r="14" spans="1:7" x14ac:dyDescent="0.4">
      <c r="C14" s="28"/>
      <c r="D14" s="4"/>
      <c r="E14" s="4"/>
      <c r="F14" s="4"/>
      <c r="G14" s="4"/>
    </row>
    <row r="15" spans="1:7" x14ac:dyDescent="0.4">
      <c r="C15" s="28"/>
      <c r="D15" s="4"/>
      <c r="E15" s="4"/>
      <c r="F15" s="4"/>
      <c r="G15" s="4"/>
    </row>
    <row r="16" spans="1:7" x14ac:dyDescent="0.4">
      <c r="C16" s="28"/>
      <c r="D16" s="4"/>
      <c r="E16" s="4"/>
      <c r="F16" s="4"/>
      <c r="G16" s="4"/>
    </row>
    <row r="17" spans="3:7" x14ac:dyDescent="0.4">
      <c r="C17" s="28"/>
      <c r="D17" s="4"/>
      <c r="E17" s="4"/>
      <c r="F17" s="4"/>
      <c r="G17" s="4"/>
    </row>
    <row r="18" spans="3:7" x14ac:dyDescent="0.4">
      <c r="C18" s="28"/>
      <c r="D18" s="4"/>
      <c r="E18" s="4"/>
      <c r="F18" s="4"/>
      <c r="G18" s="4"/>
    </row>
    <row r="19" spans="3:7" x14ac:dyDescent="0.4">
      <c r="C19" s="28"/>
      <c r="D19" s="4"/>
      <c r="E19" s="4"/>
      <c r="F19" s="4"/>
      <c r="G19" s="4"/>
    </row>
  </sheetData>
  <mergeCells count="7">
    <mergeCell ref="C12:D12"/>
    <mergeCell ref="C6:D6"/>
    <mergeCell ref="A1:E1"/>
    <mergeCell ref="A2:E2"/>
    <mergeCell ref="A3:E3"/>
    <mergeCell ref="A4:E4"/>
    <mergeCell ref="E6:F6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I12"/>
  <sheetViews>
    <sheetView rightToLeft="1" view="pageBreakPreview" zoomScaleNormal="106" zoomScaleSheetLayoutView="100" workbookViewId="0">
      <selection activeCell="A17" sqref="A17"/>
    </sheetView>
  </sheetViews>
  <sheetFormatPr defaultColWidth="9" defaultRowHeight="19.5" x14ac:dyDescent="0.45"/>
  <cols>
    <col min="1" max="1" width="22.7109375" style="26" bestFit="1" customWidth="1"/>
    <col min="2" max="2" width="12" style="26" bestFit="1" customWidth="1"/>
    <col min="3" max="3" width="10.7109375" style="26" bestFit="1" customWidth="1"/>
    <col min="4" max="4" width="12.5703125" style="26" bestFit="1" customWidth="1"/>
    <col min="5" max="5" width="14" style="26" bestFit="1" customWidth="1"/>
    <col min="6" max="6" width="11" style="26" bestFit="1" customWidth="1"/>
    <col min="7" max="7" width="14.5703125" style="26" bestFit="1" customWidth="1"/>
    <col min="8" max="8" width="9" style="56"/>
    <col min="9" max="16384" width="9" style="1"/>
  </cols>
  <sheetData>
    <row r="1" spans="1:9" x14ac:dyDescent="0.45">
      <c r="A1" s="139" t="s">
        <v>0</v>
      </c>
      <c r="B1" s="139"/>
      <c r="C1" s="139"/>
      <c r="D1" s="139"/>
      <c r="E1" s="139"/>
      <c r="F1" s="139"/>
      <c r="G1" s="139"/>
    </row>
    <row r="2" spans="1:9" x14ac:dyDescent="0.45">
      <c r="A2" s="139" t="s">
        <v>77</v>
      </c>
      <c r="B2" s="139"/>
      <c r="C2" s="139"/>
      <c r="D2" s="139"/>
      <c r="E2" s="139"/>
      <c r="F2" s="139"/>
      <c r="G2" s="139"/>
    </row>
    <row r="3" spans="1:9" x14ac:dyDescent="0.45">
      <c r="A3" s="139" t="s">
        <v>142</v>
      </c>
      <c r="B3" s="139"/>
      <c r="C3" s="139"/>
      <c r="D3" s="139"/>
      <c r="E3" s="139"/>
      <c r="F3" s="139"/>
      <c r="G3" s="139"/>
    </row>
    <row r="4" spans="1:9" ht="21" x14ac:dyDescent="0.45">
      <c r="A4" s="144" t="s">
        <v>103</v>
      </c>
      <c r="B4" s="144"/>
      <c r="C4" s="28"/>
      <c r="D4" s="28"/>
      <c r="E4" s="28"/>
      <c r="F4" s="28"/>
      <c r="G4" s="28"/>
    </row>
    <row r="5" spans="1:9" ht="16.5" customHeight="1" thickBot="1" x14ac:dyDescent="0.5">
      <c r="A5" s="28"/>
      <c r="B5" s="151" t="s">
        <v>201</v>
      </c>
      <c r="C5" s="151"/>
      <c r="D5" s="151"/>
      <c r="E5" s="151" t="s">
        <v>166</v>
      </c>
      <c r="F5" s="151"/>
      <c r="G5" s="151"/>
    </row>
    <row r="6" spans="1:9" ht="38.25" customHeight="1" thickBot="1" x14ac:dyDescent="0.5">
      <c r="A6" s="28" t="s">
        <v>79</v>
      </c>
      <c r="B6" s="43" t="s">
        <v>101</v>
      </c>
      <c r="C6" s="43" t="s">
        <v>97</v>
      </c>
      <c r="D6" s="43" t="s">
        <v>102</v>
      </c>
      <c r="E6" s="43" t="s">
        <v>101</v>
      </c>
      <c r="F6" s="43" t="s">
        <v>97</v>
      </c>
      <c r="G6" s="43" t="s">
        <v>102</v>
      </c>
    </row>
    <row r="7" spans="1:9" ht="23.1" customHeight="1" x14ac:dyDescent="0.45">
      <c r="A7" s="69" t="s">
        <v>70</v>
      </c>
      <c r="B7" s="70">
        <v>0</v>
      </c>
      <c r="C7" s="70">
        <v>0</v>
      </c>
      <c r="D7" s="70">
        <f>Table11[[#This Row],[320671233.0000]]+Table11[[#This Row],[0.0000]]</f>
        <v>0</v>
      </c>
      <c r="E7" s="70">
        <v>2203384257</v>
      </c>
      <c r="F7" s="77">
        <v>-4401516</v>
      </c>
      <c r="G7" s="71">
        <f>Table11[[#This Row],[962013699.0000]]+Table11[[#This Row],[163507.0000]]</f>
        <v>2198982741</v>
      </c>
      <c r="H7" s="56">
        <f>Table11[[#This Row],[320671233.0000]]+Table11[[#This Row],[0.0000]]-Table11[[#This Row],[Column4]]</f>
        <v>0</v>
      </c>
      <c r="I7" s="56">
        <f>Table11[[#This Row],[962013699.0000]]+Table11[[#This Row],[163507.0000]]-Table11[[#This Row],[962177206.0000]]</f>
        <v>0</v>
      </c>
    </row>
    <row r="8" spans="1:9" ht="23.1" customHeight="1" thickBot="1" x14ac:dyDescent="0.5">
      <c r="A8" s="72" t="s">
        <v>74</v>
      </c>
      <c r="B8" s="73">
        <v>263786305</v>
      </c>
      <c r="C8" s="74">
        <v>84299</v>
      </c>
      <c r="D8" s="74">
        <f>Table11[[#This Row],[320671233.0000]]+Table11[[#This Row],[0.0000]]</f>
        <v>263870604</v>
      </c>
      <c r="E8" s="73">
        <v>1544991785</v>
      </c>
      <c r="F8" s="78">
        <v>474112</v>
      </c>
      <c r="G8" s="74">
        <f>Table11[[#This Row],[962013699.0000]]+Table11[[#This Row],[163507.0000]]</f>
        <v>1545465897</v>
      </c>
      <c r="H8" s="56">
        <f>Table11[[#This Row],[320671233.0000]]+Table11[[#This Row],[0.0000]]-Table11[[#This Row],[Column4]]</f>
        <v>0</v>
      </c>
      <c r="I8" s="56">
        <f>Table11[[#This Row],[962013699.0000]]+Table11[[#This Row],[163507.0000]]-Table11[[#This Row],[962177206.0000]]</f>
        <v>0</v>
      </c>
    </row>
    <row r="9" spans="1:9" ht="23.1" customHeight="1" x14ac:dyDescent="0.45">
      <c r="A9" s="75" t="s">
        <v>60</v>
      </c>
      <c r="B9" s="76">
        <f t="shared" ref="B9:G9" si="0">SUBTOTAL(109,B7:B8)</f>
        <v>263786305</v>
      </c>
      <c r="C9" s="76">
        <f t="shared" si="0"/>
        <v>84299</v>
      </c>
      <c r="D9" s="76">
        <f t="shared" si="0"/>
        <v>263870604</v>
      </c>
      <c r="E9" s="76">
        <f t="shared" si="0"/>
        <v>3748376042</v>
      </c>
      <c r="F9" s="76">
        <f t="shared" si="0"/>
        <v>-3927404</v>
      </c>
      <c r="G9" s="76">
        <f t="shared" si="0"/>
        <v>3744448638</v>
      </c>
      <c r="H9" s="56">
        <f>Table11[[#This Row],[320671233.0000]]+Table11[[#This Row],[0.0000]]-Table11[[#This Row],[Column4]]</f>
        <v>0</v>
      </c>
      <c r="I9" s="56">
        <f>Table11[[#This Row],[962013699.0000]]+Table11[[#This Row],[163507.0000]]-Table11[[#This Row],[962177206.0000]]</f>
        <v>0</v>
      </c>
    </row>
    <row r="10" spans="1:9" ht="23.1" customHeight="1" x14ac:dyDescent="0.45">
      <c r="A10" s="12" t="s">
        <v>61</v>
      </c>
      <c r="B10" s="14"/>
      <c r="C10" s="14"/>
      <c r="D10" s="14"/>
      <c r="E10" s="14"/>
      <c r="F10" s="14"/>
      <c r="G10" s="14"/>
    </row>
    <row r="12" spans="1:9" x14ac:dyDescent="0.45">
      <c r="E12" s="83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"/>
  <sheetViews>
    <sheetView rightToLeft="1" view="pageBreakPreview" zoomScaleNormal="106" zoomScaleSheetLayoutView="100" workbookViewId="0">
      <selection activeCell="B4" sqref="B4"/>
    </sheetView>
  </sheetViews>
  <sheetFormatPr defaultColWidth="9" defaultRowHeight="15.75" x14ac:dyDescent="0.45"/>
  <cols>
    <col min="1" max="1" width="29.7109375" style="8" bestFit="1" customWidth="1"/>
    <col min="2" max="2" width="13.85546875" style="8" bestFit="1" customWidth="1"/>
    <col min="3" max="3" width="22.85546875" style="8" bestFit="1" customWidth="1"/>
    <col min="4" max="5" width="15.42578125" style="8" bestFit="1" customWidth="1"/>
    <col min="6" max="6" width="11.5703125" style="8" bestFit="1" customWidth="1"/>
    <col min="7" max="7" width="16.140625" style="8" bestFit="1" customWidth="1"/>
    <col min="8" max="8" width="15.42578125" style="8" bestFit="1" customWidth="1"/>
    <col min="9" max="9" width="12.5703125" style="8" bestFit="1" customWidth="1"/>
    <col min="10" max="10" width="16.140625" style="8" bestFit="1" customWidth="1"/>
    <col min="11" max="13" width="13" style="8" customWidth="1"/>
    <col min="14" max="14" width="9" style="8" customWidth="1"/>
    <col min="15" max="16384" width="9" style="8"/>
  </cols>
  <sheetData>
    <row r="1" spans="1:13" ht="19.5" x14ac:dyDescent="0.4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9.5" x14ac:dyDescent="0.45">
      <c r="A2" s="139" t="s">
        <v>77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19.5" x14ac:dyDescent="0.45">
      <c r="A3" s="139" t="s">
        <v>232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21" x14ac:dyDescent="0.45">
      <c r="A4" s="60" t="s">
        <v>91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6.5" customHeight="1" thickBot="1" x14ac:dyDescent="0.5">
      <c r="A5" s="61"/>
      <c r="B5" s="152" t="s">
        <v>92</v>
      </c>
      <c r="C5" s="152"/>
      <c r="D5" s="152"/>
      <c r="E5" s="153" t="s">
        <v>279</v>
      </c>
      <c r="F5" s="153"/>
      <c r="G5" s="153"/>
      <c r="H5" s="153" t="s">
        <v>281</v>
      </c>
      <c r="I5" s="153"/>
      <c r="J5" s="153"/>
      <c r="K5" s="7"/>
      <c r="L5" s="7"/>
      <c r="M5" s="7"/>
    </row>
    <row r="6" spans="1:13" s="5" customFormat="1" ht="47.25" customHeight="1" thickBot="1" x14ac:dyDescent="0.5">
      <c r="A6" s="16" t="s">
        <v>62</v>
      </c>
      <c r="B6" s="16" t="s">
        <v>93</v>
      </c>
      <c r="C6" s="16" t="s">
        <v>94</v>
      </c>
      <c r="D6" s="16" t="s">
        <v>95</v>
      </c>
      <c r="E6" s="16" t="s">
        <v>96</v>
      </c>
      <c r="F6" s="16" t="s">
        <v>97</v>
      </c>
      <c r="G6" s="16" t="s">
        <v>98</v>
      </c>
      <c r="H6" s="16" t="s">
        <v>96</v>
      </c>
      <c r="I6" s="16" t="s">
        <v>97</v>
      </c>
      <c r="J6" s="16" t="s">
        <v>98</v>
      </c>
    </row>
    <row r="7" spans="1:13" ht="23.1" customHeight="1" x14ac:dyDescent="0.45">
      <c r="A7" s="53" t="s">
        <v>29</v>
      </c>
      <c r="B7" s="62" t="s">
        <v>99</v>
      </c>
      <c r="C7" s="63">
        <v>602800</v>
      </c>
      <c r="D7" s="63">
        <v>620</v>
      </c>
      <c r="E7" s="35">
        <v>0</v>
      </c>
      <c r="F7" s="63">
        <v>5050486</v>
      </c>
      <c r="G7" s="63">
        <v>5050486</v>
      </c>
      <c r="H7" s="63">
        <v>373736000</v>
      </c>
      <c r="I7" s="35">
        <v>0</v>
      </c>
      <c r="J7" s="63">
        <v>373736000</v>
      </c>
    </row>
    <row r="8" spans="1:13" ht="23.1" customHeight="1" x14ac:dyDescent="0.45">
      <c r="A8" s="53" t="s">
        <v>32</v>
      </c>
      <c r="B8" s="62" t="s">
        <v>100</v>
      </c>
      <c r="C8" s="63">
        <v>1450000</v>
      </c>
      <c r="D8" s="63">
        <v>510</v>
      </c>
      <c r="E8" s="35">
        <v>0</v>
      </c>
      <c r="F8" s="35">
        <v>0</v>
      </c>
      <c r="G8" s="35">
        <v>0</v>
      </c>
      <c r="H8" s="63">
        <v>739500000</v>
      </c>
      <c r="I8" s="35">
        <v>0</v>
      </c>
      <c r="J8" s="63">
        <v>739500000</v>
      </c>
    </row>
    <row r="9" spans="1:13" ht="23.1" customHeight="1" thickBot="1" x14ac:dyDescent="0.5">
      <c r="A9" s="53" t="s">
        <v>108</v>
      </c>
      <c r="B9" s="62" t="s">
        <v>265</v>
      </c>
      <c r="C9" s="63">
        <v>20000</v>
      </c>
      <c r="D9" s="63">
        <v>9250</v>
      </c>
      <c r="E9" s="35">
        <v>185000000</v>
      </c>
      <c r="F9" s="77">
        <v>-13942369</v>
      </c>
      <c r="G9" s="35">
        <v>171057631</v>
      </c>
      <c r="H9" s="63">
        <v>185000000</v>
      </c>
      <c r="I9" s="77">
        <v>-13942369</v>
      </c>
      <c r="J9" s="63">
        <v>171057631</v>
      </c>
    </row>
    <row r="10" spans="1:13" ht="23.1" customHeight="1" x14ac:dyDescent="0.45">
      <c r="A10" s="66" t="s">
        <v>60</v>
      </c>
      <c r="B10" s="67"/>
      <c r="C10" s="68"/>
      <c r="D10" s="68"/>
      <c r="E10" s="68">
        <v>0</v>
      </c>
      <c r="F10" s="68">
        <f>SUBTOTAL(109,F7:F9)</f>
        <v>-8891883</v>
      </c>
      <c r="G10" s="68">
        <f>SUBTOTAL(109,G7:G9)</f>
        <v>176108117</v>
      </c>
      <c r="H10" s="68">
        <f>SUBTOTAL(109,H7:H9)</f>
        <v>1298236000</v>
      </c>
      <c r="I10" s="68">
        <f>SUBTOTAL(109,I7:I9)</f>
        <v>-13942369</v>
      </c>
      <c r="J10" s="68">
        <f>SUBTOTAL(109,J7:J9)</f>
        <v>1284293631</v>
      </c>
    </row>
    <row r="11" spans="1:13" ht="23.1" customHeight="1" x14ac:dyDescent="0.45">
      <c r="A11" s="12" t="s">
        <v>61</v>
      </c>
      <c r="B11" s="18"/>
      <c r="C11" s="27"/>
      <c r="D11" s="27"/>
      <c r="E11" s="27"/>
      <c r="F11" s="27"/>
      <c r="G11" s="27"/>
      <c r="H11" s="27"/>
      <c r="I11" s="27"/>
      <c r="J11" s="27"/>
    </row>
  </sheetData>
  <mergeCells count="9">
    <mergeCell ref="K1:M1"/>
    <mergeCell ref="K2:M2"/>
    <mergeCell ref="K3:M3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78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5"/>
  <sheetViews>
    <sheetView rightToLeft="1" view="pageBreakPreview" zoomScaleNormal="100" zoomScaleSheetLayoutView="100" workbookViewId="0">
      <selection activeCell="E152" sqref="E152:E156"/>
    </sheetView>
  </sheetViews>
  <sheetFormatPr defaultColWidth="9" defaultRowHeight="19.5" x14ac:dyDescent="0.45"/>
  <cols>
    <col min="1" max="1" width="37.140625" style="26" bestFit="1" customWidth="1"/>
    <col min="2" max="2" width="13" style="26" customWidth="1"/>
    <col min="3" max="3" width="15.85546875" style="26" customWidth="1"/>
    <col min="4" max="4" width="17" style="26" customWidth="1"/>
    <col min="5" max="5" width="22.5703125" style="26" customWidth="1"/>
    <col min="6" max="6" width="13" style="26" customWidth="1"/>
    <col min="7" max="7" width="16.28515625" style="26" customWidth="1"/>
    <col min="8" max="8" width="17" style="26" customWidth="1"/>
    <col min="9" max="9" width="22.5703125" style="26" customWidth="1"/>
    <col min="10" max="11" width="9" style="56"/>
    <col min="12" max="16384" width="9" style="1"/>
  </cols>
  <sheetData>
    <row r="1" spans="1:11" x14ac:dyDescent="0.45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11" x14ac:dyDescent="0.45">
      <c r="A2" s="139" t="s">
        <v>77</v>
      </c>
      <c r="B2" s="139"/>
      <c r="C2" s="139"/>
      <c r="D2" s="139"/>
      <c r="E2" s="139"/>
      <c r="F2" s="139"/>
      <c r="G2" s="139"/>
      <c r="H2" s="139"/>
      <c r="I2" s="139"/>
    </row>
    <row r="3" spans="1:11" x14ac:dyDescent="0.45">
      <c r="A3" s="139" t="s">
        <v>280</v>
      </c>
      <c r="B3" s="139"/>
      <c r="C3" s="139"/>
      <c r="D3" s="139"/>
      <c r="E3" s="139"/>
      <c r="F3" s="139"/>
      <c r="G3" s="139"/>
      <c r="H3" s="139"/>
      <c r="I3" s="139"/>
    </row>
    <row r="4" spans="1:11" ht="21" x14ac:dyDescent="0.45">
      <c r="A4" s="144" t="s">
        <v>104</v>
      </c>
      <c r="B4" s="144"/>
      <c r="C4" s="144"/>
      <c r="D4" s="144"/>
      <c r="E4" s="144"/>
      <c r="F4" s="28"/>
      <c r="G4" s="28"/>
      <c r="H4" s="28"/>
      <c r="I4" s="28"/>
    </row>
    <row r="5" spans="1:11" ht="16.5" customHeight="1" thickBot="1" x14ac:dyDescent="0.5">
      <c r="A5" s="80"/>
      <c r="B5" s="151" t="s">
        <v>279</v>
      </c>
      <c r="C5" s="151"/>
      <c r="D5" s="151"/>
      <c r="E5" s="151"/>
      <c r="F5" s="151" t="s">
        <v>281</v>
      </c>
      <c r="G5" s="151"/>
      <c r="H5" s="151"/>
      <c r="I5" s="151"/>
    </row>
    <row r="6" spans="1:11" ht="20.25" thickBot="1" x14ac:dyDescent="0.5">
      <c r="A6" s="45" t="s">
        <v>79</v>
      </c>
      <c r="B6" s="45" t="s">
        <v>7</v>
      </c>
      <c r="C6" s="45" t="s">
        <v>105</v>
      </c>
      <c r="D6" s="45" t="s">
        <v>106</v>
      </c>
      <c r="E6" s="45" t="s">
        <v>107</v>
      </c>
      <c r="F6" s="45" t="s">
        <v>7</v>
      </c>
      <c r="G6" s="45" t="s">
        <v>9</v>
      </c>
      <c r="H6" s="45" t="s">
        <v>106</v>
      </c>
      <c r="I6" s="45" t="s">
        <v>107</v>
      </c>
    </row>
    <row r="7" spans="1:11" ht="23.1" customHeight="1" x14ac:dyDescent="0.45">
      <c r="A7" s="53" t="s">
        <v>33</v>
      </c>
      <c r="B7" s="63">
        <v>755248</v>
      </c>
      <c r="C7" s="63">
        <v>3602484087</v>
      </c>
      <c r="D7" s="63">
        <v>-4070388255</v>
      </c>
      <c r="E7" s="63">
        <f>Table12[[#This Row],[2241775012.0000]]+Table12[[#This Row],[-1852333773.0000]]</f>
        <v>-467904168</v>
      </c>
      <c r="F7" s="63">
        <v>1880791</v>
      </c>
      <c r="G7" s="63">
        <v>10270375880</v>
      </c>
      <c r="H7" s="63">
        <v>-9813922771</v>
      </c>
      <c r="I7" s="63">
        <f>Table12[[#This Row],[Column7]]+Table12[[#This Row],[Column8]]</f>
        <v>456453109</v>
      </c>
      <c r="J7" s="56">
        <f>Table12[[#This Row],[2241775012.0000]]+Table12[[#This Row],[-1852333773.0000]]-Table12[[#This Row],[389441239.0000]]</f>
        <v>0</v>
      </c>
      <c r="K7" s="56">
        <f>Table12[[#This Row],[Column7]]+Table12[[#This Row],[Column8]]-Table12[[#This Row],[Column9]]</f>
        <v>0</v>
      </c>
    </row>
    <row r="8" spans="1:11" ht="23.1" customHeight="1" x14ac:dyDescent="0.45">
      <c r="A8" s="53" t="s">
        <v>116</v>
      </c>
      <c r="B8" s="63">
        <v>1959000</v>
      </c>
      <c r="C8" s="63">
        <v>1305429572</v>
      </c>
      <c r="D8" s="63">
        <v>-2087107129</v>
      </c>
      <c r="E8" s="63">
        <f>Table12[[#This Row],[2241775012.0000]]+Table12[[#This Row],[-1852333773.0000]]</f>
        <v>-781677557</v>
      </c>
      <c r="F8" s="63">
        <v>19672000</v>
      </c>
      <c r="G8" s="63">
        <v>9850400984</v>
      </c>
      <c r="H8" s="63">
        <v>-9066044927</v>
      </c>
      <c r="I8" s="63">
        <f>Table12[[#This Row],[Column7]]+Table12[[#This Row],[Column8]]</f>
        <v>784356057</v>
      </c>
      <c r="J8" s="56">
        <f>Table12[[#This Row],[2241775012.0000]]+Table12[[#This Row],[-1852333773.0000]]-Table12[[#This Row],[389441239.0000]]</f>
        <v>0</v>
      </c>
      <c r="K8" s="56">
        <f>Table12[[#This Row],[Column7]]+Table12[[#This Row],[Column8]]-Table12[[#This Row],[Column9]]</f>
        <v>0</v>
      </c>
    </row>
    <row r="9" spans="1:11" ht="23.1" customHeight="1" x14ac:dyDescent="0.45">
      <c r="A9" s="53" t="s">
        <v>42</v>
      </c>
      <c r="B9" s="63">
        <v>1000350</v>
      </c>
      <c r="C9" s="63">
        <v>15572323239</v>
      </c>
      <c r="D9" s="63">
        <v>-16583491736</v>
      </c>
      <c r="E9" s="63">
        <f>Table12[[#This Row],[2241775012.0000]]+Table12[[#This Row],[-1852333773.0000]]</f>
        <v>-1011168497</v>
      </c>
      <c r="F9" s="63">
        <v>1200350</v>
      </c>
      <c r="G9" s="63">
        <v>19100835378</v>
      </c>
      <c r="H9" s="63">
        <v>-19899029645</v>
      </c>
      <c r="I9" s="63">
        <f>Table12[[#This Row],[Column7]]+Table12[[#This Row],[Column8]]</f>
        <v>-798194267</v>
      </c>
      <c r="J9" s="56">
        <f>Table12[[#This Row],[2241775012.0000]]+Table12[[#This Row],[-1852333773.0000]]-Table12[[#This Row],[389441239.0000]]</f>
        <v>0</v>
      </c>
      <c r="K9" s="56">
        <f>Table12[[#This Row],[Column7]]+Table12[[#This Row],[Column8]]-Table12[[#This Row],[Column9]]</f>
        <v>0</v>
      </c>
    </row>
    <row r="10" spans="1:11" ht="23.1" customHeight="1" x14ac:dyDescent="0.45">
      <c r="A10" s="53" t="s">
        <v>119</v>
      </c>
      <c r="B10" s="63">
        <v>7602000</v>
      </c>
      <c r="C10" s="63">
        <v>14510482013</v>
      </c>
      <c r="D10" s="63">
        <v>-18176477946</v>
      </c>
      <c r="E10" s="63">
        <f>Table12[[#This Row],[2241775012.0000]]+Table12[[#This Row],[-1852333773.0000]]</f>
        <v>-3665995933</v>
      </c>
      <c r="F10" s="63">
        <v>15202000</v>
      </c>
      <c r="G10" s="63">
        <v>25126274829</v>
      </c>
      <c r="H10" s="63">
        <v>-27008015767</v>
      </c>
      <c r="I10" s="63">
        <f>Table12[[#This Row],[Column7]]+Table12[[#This Row],[Column8]]</f>
        <v>-1881740938</v>
      </c>
      <c r="J10" s="56">
        <f>Table12[[#This Row],[2241775012.0000]]+Table12[[#This Row],[-1852333773.0000]]-Table12[[#This Row],[389441239.0000]]</f>
        <v>0</v>
      </c>
      <c r="K10" s="56">
        <f>Table12[[#This Row],[Column7]]+Table12[[#This Row],[Column8]]-Table12[[#This Row],[Column9]]</f>
        <v>0</v>
      </c>
    </row>
    <row r="11" spans="1:11" ht="23.1" customHeight="1" x14ac:dyDescent="0.45">
      <c r="A11" s="53" t="s">
        <v>108</v>
      </c>
      <c r="B11" s="63">
        <v>330000</v>
      </c>
      <c r="C11" s="63">
        <v>34099218846</v>
      </c>
      <c r="D11" s="63">
        <v>-33463575599</v>
      </c>
      <c r="E11" s="63">
        <f>Table12[[#This Row],[2241775012.0000]]+Table12[[#This Row],[-1852333773.0000]]</f>
        <v>635643247</v>
      </c>
      <c r="F11" s="63">
        <v>500000</v>
      </c>
      <c r="G11" s="63">
        <v>46913709567</v>
      </c>
      <c r="H11" s="63">
        <v>-45225175199</v>
      </c>
      <c r="I11" s="63">
        <f>Table12[[#This Row],[Column7]]+Table12[[#This Row],[Column8]]</f>
        <v>1688534368</v>
      </c>
      <c r="J11" s="56">
        <f>Table12[[#This Row],[2241775012.0000]]+Table12[[#This Row],[-1852333773.0000]]-Table12[[#This Row],[389441239.0000]]</f>
        <v>0</v>
      </c>
      <c r="K11" s="56">
        <f>Table12[[#This Row],[Column7]]+Table12[[#This Row],[Column8]]-Table12[[#This Row],[Column9]]</f>
        <v>0</v>
      </c>
    </row>
    <row r="12" spans="1:11" ht="23.1" customHeight="1" x14ac:dyDescent="0.45">
      <c r="A12" s="53" t="s">
        <v>50</v>
      </c>
      <c r="B12" s="63">
        <v>30000</v>
      </c>
      <c r="C12" s="63">
        <v>1037274712</v>
      </c>
      <c r="D12" s="63">
        <v>-393253461</v>
      </c>
      <c r="E12" s="63">
        <f>Table12[[#This Row],[2241775012.0000]]+Table12[[#This Row],[-1852333773.0000]]</f>
        <v>644021251</v>
      </c>
      <c r="F12" s="63">
        <v>830000</v>
      </c>
      <c r="G12" s="63">
        <v>14039980848</v>
      </c>
      <c r="H12" s="63">
        <v>-8021521151</v>
      </c>
      <c r="I12" s="63">
        <f>Table12[[#This Row],[Column7]]+Table12[[#This Row],[Column8]]</f>
        <v>6018459697</v>
      </c>
      <c r="J12" s="56">
        <f>Table12[[#This Row],[2241775012.0000]]+Table12[[#This Row],[-1852333773.0000]]-Table12[[#This Row],[389441239.0000]]</f>
        <v>0</v>
      </c>
      <c r="K12" s="56">
        <f>Table12[[#This Row],[Column7]]+Table12[[#This Row],[Column8]]-Table12[[#This Row],[Column9]]</f>
        <v>0</v>
      </c>
    </row>
    <row r="13" spans="1:11" ht="23.1" customHeight="1" x14ac:dyDescent="0.45">
      <c r="A13" s="53" t="s">
        <v>28</v>
      </c>
      <c r="B13" s="63">
        <v>7911000</v>
      </c>
      <c r="C13" s="63">
        <v>13511433620</v>
      </c>
      <c r="D13" s="63">
        <v>-16552551126</v>
      </c>
      <c r="E13" s="63">
        <f>Table12[[#This Row],[2241775012.0000]]+Table12[[#This Row],[-1852333773.0000]]</f>
        <v>-3041117506</v>
      </c>
      <c r="F13" s="63">
        <v>18383862</v>
      </c>
      <c r="G13" s="63">
        <v>28451939659</v>
      </c>
      <c r="H13" s="63">
        <v>-27953038858</v>
      </c>
      <c r="I13" s="63">
        <f>Table12[[#This Row],[Column7]]+Table12[[#This Row],[Column8]]</f>
        <v>498900801</v>
      </c>
      <c r="J13" s="56">
        <f>Table12[[#This Row],[2241775012.0000]]+Table12[[#This Row],[-1852333773.0000]]-Table12[[#This Row],[389441239.0000]]</f>
        <v>0</v>
      </c>
      <c r="K13" s="56">
        <f>Table12[[#This Row],[Column7]]+Table12[[#This Row],[Column8]]-Table12[[#This Row],[Column9]]</f>
        <v>0</v>
      </c>
    </row>
    <row r="14" spans="1:11" ht="23.1" customHeight="1" x14ac:dyDescent="0.45">
      <c r="A14" s="53" t="s">
        <v>143</v>
      </c>
      <c r="B14" s="63">
        <v>8800000</v>
      </c>
      <c r="C14" s="63">
        <v>4392183977</v>
      </c>
      <c r="D14" s="63">
        <v>-4896049558</v>
      </c>
      <c r="E14" s="63">
        <f>Table12[[#This Row],[2241775012.0000]]+Table12[[#This Row],[-1852333773.0000]]</f>
        <v>-503865581</v>
      </c>
      <c r="F14" s="63">
        <v>6202000</v>
      </c>
      <c r="G14" s="63">
        <v>3092534477</v>
      </c>
      <c r="H14" s="63">
        <v>-3596400058</v>
      </c>
      <c r="I14" s="63">
        <f>Table12[[#This Row],[Column7]]+Table12[[#This Row],[Column8]]</f>
        <v>-503865581</v>
      </c>
      <c r="J14" s="56">
        <f>Table12[[#This Row],[2241775012.0000]]+Table12[[#This Row],[-1852333773.0000]]-Table12[[#This Row],[389441239.0000]]</f>
        <v>0</v>
      </c>
      <c r="K14" s="56">
        <f>Table12[[#This Row],[Column7]]+Table12[[#This Row],[Column8]]-Table12[[#This Row],[Column9]]</f>
        <v>0</v>
      </c>
    </row>
    <row r="15" spans="1:11" ht="23.1" customHeight="1" x14ac:dyDescent="0.45">
      <c r="A15" s="53" t="s">
        <v>44</v>
      </c>
      <c r="B15" s="63">
        <v>0</v>
      </c>
      <c r="C15" s="63">
        <v>0</v>
      </c>
      <c r="D15" s="63">
        <v>0</v>
      </c>
      <c r="E15" s="63">
        <f>Table12[[#This Row],[2241775012.0000]]+Table12[[#This Row],[-1852333773.0000]]</f>
        <v>0</v>
      </c>
      <c r="F15" s="63">
        <v>300000</v>
      </c>
      <c r="G15" s="63">
        <v>15643136641</v>
      </c>
      <c r="H15" s="63">
        <v>-9234724500</v>
      </c>
      <c r="I15" s="63">
        <f>Table12[[#This Row],[Column7]]+Table12[[#This Row],[Column8]]</f>
        <v>6408412141</v>
      </c>
      <c r="J15" s="56">
        <f>Table12[[#This Row],[2241775012.0000]]+Table12[[#This Row],[-1852333773.0000]]-Table12[[#This Row],[389441239.0000]]</f>
        <v>0</v>
      </c>
      <c r="K15" s="56">
        <f>Table12[[#This Row],[Column7]]+Table12[[#This Row],[Column8]]-Table12[[#This Row],[Column9]]</f>
        <v>0</v>
      </c>
    </row>
    <row r="16" spans="1:11" ht="23.1" customHeight="1" x14ac:dyDescent="0.45">
      <c r="A16" s="53" t="s">
        <v>26</v>
      </c>
      <c r="B16" s="63">
        <v>0</v>
      </c>
      <c r="C16" s="63">
        <v>0</v>
      </c>
      <c r="D16" s="63">
        <v>0</v>
      </c>
      <c r="E16" s="63">
        <f>Table12[[#This Row],[2241775012.0000]]+Table12[[#This Row],[-1852333773.0000]]</f>
        <v>0</v>
      </c>
      <c r="F16" s="63">
        <v>2200000</v>
      </c>
      <c r="G16" s="63">
        <v>15262712477</v>
      </c>
      <c r="H16" s="63">
        <v>-13743106051</v>
      </c>
      <c r="I16" s="63">
        <f>Table12[[#This Row],[Column7]]+Table12[[#This Row],[Column8]]</f>
        <v>1519606426</v>
      </c>
      <c r="J16" s="56">
        <f>Table12[[#This Row],[2241775012.0000]]+Table12[[#This Row],[-1852333773.0000]]-Table12[[#This Row],[389441239.0000]]</f>
        <v>0</v>
      </c>
      <c r="K16" s="56">
        <f>Table12[[#This Row],[Column7]]+Table12[[#This Row],[Column8]]-Table12[[#This Row],[Column9]]</f>
        <v>0</v>
      </c>
    </row>
    <row r="17" spans="1:11" ht="23.1" customHeight="1" x14ac:dyDescent="0.45">
      <c r="A17" s="53" t="s">
        <v>52</v>
      </c>
      <c r="B17" s="63">
        <v>0</v>
      </c>
      <c r="C17" s="63">
        <v>0</v>
      </c>
      <c r="D17" s="63">
        <v>0</v>
      </c>
      <c r="E17" s="63">
        <f>Table12[[#This Row],[2241775012.0000]]+Table12[[#This Row],[-1852333773.0000]]</f>
        <v>0</v>
      </c>
      <c r="F17" s="63">
        <v>1014599</v>
      </c>
      <c r="G17" s="63">
        <v>17135272685</v>
      </c>
      <c r="H17" s="63">
        <v>-10901062989</v>
      </c>
      <c r="I17" s="63">
        <f>Table12[[#This Row],[Column7]]+Table12[[#This Row],[Column8]]</f>
        <v>6234209696</v>
      </c>
      <c r="J17" s="56">
        <f>Table12[[#This Row],[2241775012.0000]]+Table12[[#This Row],[-1852333773.0000]]-Table12[[#This Row],[389441239.0000]]</f>
        <v>0</v>
      </c>
      <c r="K17" s="56">
        <f>Table12[[#This Row],[Column7]]+Table12[[#This Row],[Column8]]-Table12[[#This Row],[Column9]]</f>
        <v>0</v>
      </c>
    </row>
    <row r="18" spans="1:11" ht="23.1" customHeight="1" x14ac:dyDescent="0.45">
      <c r="A18" s="53" t="s">
        <v>56</v>
      </c>
      <c r="B18" s="63">
        <v>0</v>
      </c>
      <c r="C18" s="63">
        <v>0</v>
      </c>
      <c r="D18" s="63">
        <v>0</v>
      </c>
      <c r="E18" s="63">
        <f>Table12[[#This Row],[2241775012.0000]]+Table12[[#This Row],[-1852333773.0000]]</f>
        <v>0</v>
      </c>
      <c r="F18" s="63">
        <v>2000000</v>
      </c>
      <c r="G18" s="63">
        <v>12230631815</v>
      </c>
      <c r="H18" s="63">
        <v>-12561990138</v>
      </c>
      <c r="I18" s="63">
        <f>Table12[[#This Row],[Column7]]+Table12[[#This Row],[Column8]]</f>
        <v>-331358323</v>
      </c>
      <c r="J18" s="56">
        <f>Table12[[#This Row],[2241775012.0000]]+Table12[[#This Row],[-1852333773.0000]]-Table12[[#This Row],[389441239.0000]]</f>
        <v>0</v>
      </c>
      <c r="K18" s="56">
        <f>Table12[[#This Row],[Column7]]+Table12[[#This Row],[Column8]]-Table12[[#This Row],[Column9]]</f>
        <v>0</v>
      </c>
    </row>
    <row r="19" spans="1:11" ht="23.1" customHeight="1" x14ac:dyDescent="0.45">
      <c r="A19" s="53" t="s">
        <v>120</v>
      </c>
      <c r="B19" s="63">
        <v>0</v>
      </c>
      <c r="C19" s="63">
        <v>0</v>
      </c>
      <c r="D19" s="63">
        <v>0</v>
      </c>
      <c r="E19" s="63">
        <f>Table12[[#This Row],[2241775012.0000]]+Table12[[#This Row],[-1852333773.0000]]</f>
        <v>0</v>
      </c>
      <c r="F19" s="63">
        <v>1250000</v>
      </c>
      <c r="G19" s="63">
        <v>9180340813</v>
      </c>
      <c r="H19" s="63">
        <v>-6487465696</v>
      </c>
      <c r="I19" s="63">
        <f>Table12[[#This Row],[Column7]]+Table12[[#This Row],[Column8]]</f>
        <v>2692875117</v>
      </c>
      <c r="J19" s="56">
        <f>Table12[[#This Row],[2241775012.0000]]+Table12[[#This Row],[-1852333773.0000]]-Table12[[#This Row],[389441239.0000]]</f>
        <v>0</v>
      </c>
      <c r="K19" s="56">
        <f>Table12[[#This Row],[Column7]]+Table12[[#This Row],[Column8]]-Table12[[#This Row],[Column9]]</f>
        <v>0</v>
      </c>
    </row>
    <row r="20" spans="1:11" ht="23.1" customHeight="1" x14ac:dyDescent="0.45">
      <c r="A20" s="53" t="s">
        <v>110</v>
      </c>
      <c r="B20" s="63">
        <v>0</v>
      </c>
      <c r="C20" s="63">
        <v>0</v>
      </c>
      <c r="D20" s="63">
        <v>0</v>
      </c>
      <c r="E20" s="63">
        <f>Table12[[#This Row],[2241775012.0000]]+Table12[[#This Row],[-1852333773.0000]]</f>
        <v>0</v>
      </c>
      <c r="F20" s="63">
        <v>3000000</v>
      </c>
      <c r="G20" s="63">
        <v>10177816758</v>
      </c>
      <c r="H20" s="63">
        <v>-9724200496</v>
      </c>
      <c r="I20" s="63">
        <f>Table12[[#This Row],[Column7]]+Table12[[#This Row],[Column8]]</f>
        <v>453616262</v>
      </c>
      <c r="J20" s="56">
        <f>Table12[[#This Row],[2241775012.0000]]+Table12[[#This Row],[-1852333773.0000]]-Table12[[#This Row],[389441239.0000]]</f>
        <v>0</v>
      </c>
      <c r="K20" s="56">
        <f>Table12[[#This Row],[Column7]]+Table12[[#This Row],[Column8]]-Table12[[#This Row],[Column9]]</f>
        <v>0</v>
      </c>
    </row>
    <row r="21" spans="1:11" ht="23.1" customHeight="1" x14ac:dyDescent="0.45">
      <c r="A21" s="53" t="s">
        <v>113</v>
      </c>
      <c r="B21" s="63">
        <v>0</v>
      </c>
      <c r="C21" s="63">
        <v>0</v>
      </c>
      <c r="D21" s="63">
        <v>0</v>
      </c>
      <c r="E21" s="63">
        <f>Table12[[#This Row],[2241775012.0000]]+Table12[[#This Row],[-1852333773.0000]]</f>
        <v>0</v>
      </c>
      <c r="F21" s="63">
        <v>11050000</v>
      </c>
      <c r="G21" s="63">
        <v>10204370826</v>
      </c>
      <c r="H21" s="63">
        <v>-9094961071</v>
      </c>
      <c r="I21" s="63">
        <f>Table12[[#This Row],[Column7]]+Table12[[#This Row],[Column8]]</f>
        <v>1109409755</v>
      </c>
      <c r="J21" s="56">
        <f>Table12[[#This Row],[2241775012.0000]]+Table12[[#This Row],[-1852333773.0000]]-Table12[[#This Row],[389441239.0000]]</f>
        <v>0</v>
      </c>
      <c r="K21" s="56">
        <f>Table12[[#This Row],[Column7]]+Table12[[#This Row],[Column8]]-Table12[[#This Row],[Column9]]</f>
        <v>0</v>
      </c>
    </row>
    <row r="22" spans="1:11" ht="23.1" customHeight="1" x14ac:dyDescent="0.45">
      <c r="A22" s="53" t="s">
        <v>118</v>
      </c>
      <c r="B22" s="63">
        <v>0</v>
      </c>
      <c r="C22" s="63">
        <v>0</v>
      </c>
      <c r="D22" s="63">
        <v>0</v>
      </c>
      <c r="E22" s="63">
        <f>Table12[[#This Row],[2241775012.0000]]+Table12[[#This Row],[-1852333773.0000]]</f>
        <v>0</v>
      </c>
      <c r="F22" s="63">
        <v>3000000</v>
      </c>
      <c r="G22" s="63">
        <v>4258555910</v>
      </c>
      <c r="H22" s="63">
        <v>-3668044500</v>
      </c>
      <c r="I22" s="63">
        <f>Table12[[#This Row],[Column7]]+Table12[[#This Row],[Column8]]</f>
        <v>590511410</v>
      </c>
      <c r="J22" s="56">
        <f>Table12[[#This Row],[2241775012.0000]]+Table12[[#This Row],[-1852333773.0000]]-Table12[[#This Row],[389441239.0000]]</f>
        <v>0</v>
      </c>
      <c r="K22" s="56">
        <f>Table12[[#This Row],[Column7]]+Table12[[#This Row],[Column8]]-Table12[[#This Row],[Column9]]</f>
        <v>0</v>
      </c>
    </row>
    <row r="23" spans="1:11" ht="23.1" customHeight="1" x14ac:dyDescent="0.45">
      <c r="A23" s="53" t="s">
        <v>24</v>
      </c>
      <c r="B23" s="63">
        <v>10600000</v>
      </c>
      <c r="C23" s="63">
        <v>38059680376</v>
      </c>
      <c r="D23" s="63">
        <v>-36697570639</v>
      </c>
      <c r="E23" s="63">
        <f>Table12[[#This Row],[2241775012.0000]]+Table12[[#This Row],[-1852333773.0000]]</f>
        <v>1362109737</v>
      </c>
      <c r="F23" s="63">
        <v>13569412</v>
      </c>
      <c r="G23" s="63">
        <v>49081839996</v>
      </c>
      <c r="H23" s="63">
        <v>-45289377714</v>
      </c>
      <c r="I23" s="63">
        <f>Table12[[#This Row],[Column7]]+Table12[[#This Row],[Column8]]</f>
        <v>3792462282</v>
      </c>
      <c r="J23" s="56">
        <f>Table12[[#This Row],[2241775012.0000]]+Table12[[#This Row],[-1852333773.0000]]-Table12[[#This Row],[389441239.0000]]</f>
        <v>0</v>
      </c>
      <c r="K23" s="56">
        <f>Table12[[#This Row],[Column7]]+Table12[[#This Row],[Column8]]-Table12[[#This Row],[Column9]]</f>
        <v>0</v>
      </c>
    </row>
    <row r="24" spans="1:11" ht="23.1" customHeight="1" x14ac:dyDescent="0.45">
      <c r="A24" s="53" t="s">
        <v>53</v>
      </c>
      <c r="B24" s="63">
        <v>0</v>
      </c>
      <c r="C24" s="63">
        <v>0</v>
      </c>
      <c r="D24" s="63">
        <v>0</v>
      </c>
      <c r="E24" s="63">
        <f>Table12[[#This Row],[2241775012.0000]]+Table12[[#This Row],[-1852333773.0000]]</f>
        <v>0</v>
      </c>
      <c r="F24" s="63">
        <v>2767213</v>
      </c>
      <c r="G24" s="63">
        <v>10267775246</v>
      </c>
      <c r="H24" s="63">
        <v>-6546813300</v>
      </c>
      <c r="I24" s="63">
        <f>Table12[[#This Row],[Column7]]+Table12[[#This Row],[Column8]]</f>
        <v>3720961946</v>
      </c>
      <c r="J24" s="56">
        <f>Table12[[#This Row],[2241775012.0000]]+Table12[[#This Row],[-1852333773.0000]]-Table12[[#This Row],[389441239.0000]]</f>
        <v>0</v>
      </c>
      <c r="K24" s="56">
        <f>Table12[[#This Row],[Column7]]+Table12[[#This Row],[Column8]]-Table12[[#This Row],[Column9]]</f>
        <v>0</v>
      </c>
    </row>
    <row r="25" spans="1:11" ht="23.1" customHeight="1" x14ac:dyDescent="0.45">
      <c r="A25" s="53" t="s">
        <v>49</v>
      </c>
      <c r="B25" s="63">
        <v>0</v>
      </c>
      <c r="C25" s="63">
        <v>0</v>
      </c>
      <c r="D25" s="63">
        <v>0</v>
      </c>
      <c r="E25" s="63">
        <f>Table12[[#This Row],[2241775012.0000]]+Table12[[#This Row],[-1852333773.0000]]</f>
        <v>0</v>
      </c>
      <c r="F25" s="63">
        <v>5800000</v>
      </c>
      <c r="G25" s="63">
        <v>13186324532</v>
      </c>
      <c r="H25" s="63">
        <v>-9837671542</v>
      </c>
      <c r="I25" s="63">
        <f>Table12[[#This Row],[Column7]]+Table12[[#This Row],[Column8]]</f>
        <v>3348652990</v>
      </c>
      <c r="J25" s="56">
        <f>Table12[[#This Row],[2241775012.0000]]+Table12[[#This Row],[-1852333773.0000]]-Table12[[#This Row],[389441239.0000]]</f>
        <v>0</v>
      </c>
      <c r="K25" s="56">
        <f>Table12[[#This Row],[Column7]]+Table12[[#This Row],[Column8]]-Table12[[#This Row],[Column9]]</f>
        <v>0</v>
      </c>
    </row>
    <row r="26" spans="1:11" ht="23.1" customHeight="1" x14ac:dyDescent="0.45">
      <c r="A26" s="53" t="s">
        <v>117</v>
      </c>
      <c r="B26" s="63">
        <v>0</v>
      </c>
      <c r="C26" s="63">
        <v>0</v>
      </c>
      <c r="D26" s="63">
        <v>0</v>
      </c>
      <c r="E26" s="63">
        <f>Table12[[#This Row],[2241775012.0000]]+Table12[[#This Row],[-1852333773.0000]]</f>
        <v>0</v>
      </c>
      <c r="F26" s="63">
        <v>1256994</v>
      </c>
      <c r="G26" s="63">
        <v>9255338111</v>
      </c>
      <c r="H26" s="63">
        <v>-7484594169</v>
      </c>
      <c r="I26" s="63">
        <f>Table12[[#This Row],[Column7]]+Table12[[#This Row],[Column8]]</f>
        <v>1770743942</v>
      </c>
      <c r="J26" s="56">
        <f>Table12[[#This Row],[2241775012.0000]]+Table12[[#This Row],[-1852333773.0000]]-Table12[[#This Row],[389441239.0000]]</f>
        <v>0</v>
      </c>
      <c r="K26" s="56">
        <f>Table12[[#This Row],[Column7]]+Table12[[#This Row],[Column8]]-Table12[[#This Row],[Column9]]</f>
        <v>0</v>
      </c>
    </row>
    <row r="27" spans="1:11" ht="23.1" customHeight="1" x14ac:dyDescent="0.45">
      <c r="A27" s="53" t="s">
        <v>114</v>
      </c>
      <c r="B27" s="63">
        <v>0</v>
      </c>
      <c r="C27" s="63">
        <v>0</v>
      </c>
      <c r="D27" s="63">
        <v>0</v>
      </c>
      <c r="E27" s="63">
        <f>Table12[[#This Row],[2241775012.0000]]+Table12[[#This Row],[-1852333773.0000]]</f>
        <v>0</v>
      </c>
      <c r="F27" s="63">
        <v>1500000</v>
      </c>
      <c r="G27" s="63">
        <v>6995355181</v>
      </c>
      <c r="H27" s="63">
        <v>-6038853750</v>
      </c>
      <c r="I27" s="63">
        <f>Table12[[#This Row],[Column7]]+Table12[[#This Row],[Column8]]</f>
        <v>956501431</v>
      </c>
      <c r="J27" s="56">
        <f>Table12[[#This Row],[2241775012.0000]]+Table12[[#This Row],[-1852333773.0000]]-Table12[[#This Row],[389441239.0000]]</f>
        <v>0</v>
      </c>
      <c r="K27" s="56">
        <f>Table12[[#This Row],[Column7]]+Table12[[#This Row],[Column8]]-Table12[[#This Row],[Column9]]</f>
        <v>0</v>
      </c>
    </row>
    <row r="28" spans="1:11" ht="23.1" customHeight="1" x14ac:dyDescent="0.45">
      <c r="A28" s="53" t="s">
        <v>35</v>
      </c>
      <c r="B28" s="63">
        <v>600000</v>
      </c>
      <c r="C28" s="63">
        <v>13027899865</v>
      </c>
      <c r="D28" s="63">
        <v>-8238102209</v>
      </c>
      <c r="E28" s="63">
        <f>Table12[[#This Row],[2241775012.0000]]+Table12[[#This Row],[-1852333773.0000]]</f>
        <v>4789797656</v>
      </c>
      <c r="F28" s="63">
        <v>1000000</v>
      </c>
      <c r="G28" s="63">
        <v>22926785385</v>
      </c>
      <c r="H28" s="63">
        <v>-13730170348</v>
      </c>
      <c r="I28" s="63">
        <f>Table12[[#This Row],[Column7]]+Table12[[#This Row],[Column8]]</f>
        <v>9196615037</v>
      </c>
      <c r="J28" s="56">
        <f>Table12[[#This Row],[2241775012.0000]]+Table12[[#This Row],[-1852333773.0000]]-Table12[[#This Row],[389441239.0000]]</f>
        <v>0</v>
      </c>
      <c r="K28" s="56">
        <f>Table12[[#This Row],[Column7]]+Table12[[#This Row],[Column8]]-Table12[[#This Row],[Column9]]</f>
        <v>0</v>
      </c>
    </row>
    <row r="29" spans="1:11" ht="23.1" customHeight="1" x14ac:dyDescent="0.45">
      <c r="A29" s="53" t="s">
        <v>156</v>
      </c>
      <c r="B29" s="63">
        <v>390076</v>
      </c>
      <c r="C29" s="63">
        <v>8002697094</v>
      </c>
      <c r="D29" s="63">
        <v>-8757960747</v>
      </c>
      <c r="E29" s="63">
        <f>Table12[[#This Row],[2241775012.0000]]+Table12[[#This Row],[-1852333773.0000]]</f>
        <v>-755263653</v>
      </c>
      <c r="F29" s="63">
        <v>396031</v>
      </c>
      <c r="G29" s="63">
        <v>8138863808</v>
      </c>
      <c r="H29" s="63">
        <v>-8892399221</v>
      </c>
      <c r="I29" s="63">
        <f>Table12[[#This Row],[Column7]]+Table12[[#This Row],[Column8]]</f>
        <v>-753535413</v>
      </c>
      <c r="J29" s="56">
        <f>Table12[[#This Row],[2241775012.0000]]+Table12[[#This Row],[-1852333773.0000]]-Table12[[#This Row],[389441239.0000]]</f>
        <v>0</v>
      </c>
      <c r="K29" s="56">
        <f>Table12[[#This Row],[Column7]]+Table12[[#This Row],[Column8]]-Table12[[#This Row],[Column9]]</f>
        <v>0</v>
      </c>
    </row>
    <row r="30" spans="1:11" ht="23.1" customHeight="1" x14ac:dyDescent="0.45">
      <c r="A30" s="53" t="s">
        <v>18</v>
      </c>
      <c r="B30" s="63">
        <v>4400000</v>
      </c>
      <c r="C30" s="63">
        <v>10900366588</v>
      </c>
      <c r="D30" s="63">
        <v>-10518542359</v>
      </c>
      <c r="E30" s="63">
        <f>Table12[[#This Row],[2241775012.0000]]+Table12[[#This Row],[-1852333773.0000]]</f>
        <v>381824229</v>
      </c>
      <c r="F30" s="63">
        <v>6351779</v>
      </c>
      <c r="G30" s="63">
        <v>16233661800</v>
      </c>
      <c r="H30" s="63">
        <v>-15184421924</v>
      </c>
      <c r="I30" s="63">
        <f>Table12[[#This Row],[Column7]]+Table12[[#This Row],[Column8]]</f>
        <v>1049239876</v>
      </c>
      <c r="J30" s="56">
        <f>Table12[[#This Row],[2241775012.0000]]+Table12[[#This Row],[-1852333773.0000]]-Table12[[#This Row],[389441239.0000]]</f>
        <v>0</v>
      </c>
      <c r="K30" s="56">
        <f>Table12[[#This Row],[Column7]]+Table12[[#This Row],[Column8]]-Table12[[#This Row],[Column9]]</f>
        <v>0</v>
      </c>
    </row>
    <row r="31" spans="1:11" ht="23.1" customHeight="1" x14ac:dyDescent="0.45">
      <c r="A31" s="53" t="s">
        <v>34</v>
      </c>
      <c r="B31" s="63">
        <v>2537587</v>
      </c>
      <c r="C31" s="63">
        <v>13602998928</v>
      </c>
      <c r="D31" s="63">
        <v>-13524201650</v>
      </c>
      <c r="E31" s="63">
        <f>Table12[[#This Row],[2241775012.0000]]+Table12[[#This Row],[-1852333773.0000]]</f>
        <v>78797278</v>
      </c>
      <c r="F31" s="63">
        <v>3516986</v>
      </c>
      <c r="G31" s="63">
        <v>19168834184</v>
      </c>
      <c r="H31" s="63">
        <v>-18743959466</v>
      </c>
      <c r="I31" s="63">
        <f>Table12[[#This Row],[Column7]]+Table12[[#This Row],[Column8]]</f>
        <v>424874718</v>
      </c>
      <c r="J31" s="56">
        <f>Table12[[#This Row],[2241775012.0000]]+Table12[[#This Row],[-1852333773.0000]]-Table12[[#This Row],[389441239.0000]]</f>
        <v>0</v>
      </c>
      <c r="K31" s="56">
        <f>Table12[[#This Row],[Column7]]+Table12[[#This Row],[Column8]]-Table12[[#This Row],[Column9]]</f>
        <v>0</v>
      </c>
    </row>
    <row r="32" spans="1:11" ht="23.1" customHeight="1" x14ac:dyDescent="0.45">
      <c r="A32" s="53" t="s">
        <v>48</v>
      </c>
      <c r="B32" s="63">
        <v>0</v>
      </c>
      <c r="C32" s="63">
        <v>0</v>
      </c>
      <c r="D32" s="63">
        <v>0</v>
      </c>
      <c r="E32" s="63">
        <f>Table12[[#This Row],[2241775012.0000]]+Table12[[#This Row],[-1852333773.0000]]</f>
        <v>0</v>
      </c>
      <c r="F32" s="63">
        <v>509263</v>
      </c>
      <c r="G32" s="63">
        <v>18497746242</v>
      </c>
      <c r="H32" s="63">
        <v>-14419502035</v>
      </c>
      <c r="I32" s="63">
        <f>Table12[[#This Row],[Column7]]+Table12[[#This Row],[Column8]]</f>
        <v>4078244207</v>
      </c>
      <c r="J32" s="56">
        <f>Table12[[#This Row],[2241775012.0000]]+Table12[[#This Row],[-1852333773.0000]]-Table12[[#This Row],[389441239.0000]]</f>
        <v>0</v>
      </c>
      <c r="K32" s="56">
        <f>Table12[[#This Row],[Column7]]+Table12[[#This Row],[Column8]]-Table12[[#This Row],[Column9]]</f>
        <v>0</v>
      </c>
    </row>
    <row r="33" spans="1:11" ht="23.1" customHeight="1" x14ac:dyDescent="0.45">
      <c r="A33" s="53" t="s">
        <v>20</v>
      </c>
      <c r="B33" s="63">
        <v>2000000</v>
      </c>
      <c r="C33" s="63">
        <v>14764977699</v>
      </c>
      <c r="D33" s="63">
        <v>-11739018338</v>
      </c>
      <c r="E33" s="63">
        <f>Table12[[#This Row],[2241775012.0000]]+Table12[[#This Row],[-1852333773.0000]]</f>
        <v>3025959361</v>
      </c>
      <c r="F33" s="63">
        <v>7593967</v>
      </c>
      <c r="G33" s="63">
        <v>48312419667</v>
      </c>
      <c r="H33" s="63">
        <v>-38634283549</v>
      </c>
      <c r="I33" s="63">
        <f>Table12[[#This Row],[Column7]]+Table12[[#This Row],[Column8]]</f>
        <v>9678136118</v>
      </c>
      <c r="J33" s="56">
        <f>Table12[[#This Row],[2241775012.0000]]+Table12[[#This Row],[-1852333773.0000]]-Table12[[#This Row],[389441239.0000]]</f>
        <v>0</v>
      </c>
      <c r="K33" s="56">
        <f>Table12[[#This Row],[Column7]]+Table12[[#This Row],[Column8]]-Table12[[#This Row],[Column9]]</f>
        <v>0</v>
      </c>
    </row>
    <row r="34" spans="1:11" ht="23.1" customHeight="1" x14ac:dyDescent="0.45">
      <c r="A34" s="53" t="s">
        <v>112</v>
      </c>
      <c r="B34" s="63">
        <v>0</v>
      </c>
      <c r="C34" s="63">
        <v>0</v>
      </c>
      <c r="D34" s="63">
        <v>0</v>
      </c>
      <c r="E34" s="63">
        <f>Table12[[#This Row],[2241775012.0000]]+Table12[[#This Row],[-1852333773.0000]]</f>
        <v>0</v>
      </c>
      <c r="F34" s="63">
        <v>329397</v>
      </c>
      <c r="G34" s="63">
        <v>9331427961</v>
      </c>
      <c r="H34" s="63">
        <v>-7243403431</v>
      </c>
      <c r="I34" s="63">
        <f>Table12[[#This Row],[Column7]]+Table12[[#This Row],[Column8]]</f>
        <v>2088024530</v>
      </c>
      <c r="J34" s="56">
        <f>Table12[[#This Row],[2241775012.0000]]+Table12[[#This Row],[-1852333773.0000]]-Table12[[#This Row],[389441239.0000]]</f>
        <v>0</v>
      </c>
      <c r="K34" s="56">
        <f>Table12[[#This Row],[Column7]]+Table12[[#This Row],[Column8]]-Table12[[#This Row],[Column9]]</f>
        <v>0</v>
      </c>
    </row>
    <row r="35" spans="1:11" ht="23.1" customHeight="1" x14ac:dyDescent="0.45">
      <c r="A35" s="53" t="s">
        <v>111</v>
      </c>
      <c r="B35" s="63">
        <v>0</v>
      </c>
      <c r="C35" s="63">
        <v>0</v>
      </c>
      <c r="D35" s="63">
        <v>0</v>
      </c>
      <c r="E35" s="63">
        <f>Table12[[#This Row],[2241775012.0000]]+Table12[[#This Row],[-1852333773.0000]]</f>
        <v>0</v>
      </c>
      <c r="F35" s="63">
        <v>210000</v>
      </c>
      <c r="G35" s="63">
        <v>7718521706</v>
      </c>
      <c r="H35" s="63">
        <v>-5751076275</v>
      </c>
      <c r="I35" s="63">
        <f>Table12[[#This Row],[Column7]]+Table12[[#This Row],[Column8]]</f>
        <v>1967445431</v>
      </c>
      <c r="J35" s="56">
        <f>Table12[[#This Row],[2241775012.0000]]+Table12[[#This Row],[-1852333773.0000]]-Table12[[#This Row],[389441239.0000]]</f>
        <v>0</v>
      </c>
      <c r="K35" s="56">
        <f>Table12[[#This Row],[Column7]]+Table12[[#This Row],[Column8]]-Table12[[#This Row],[Column9]]</f>
        <v>0</v>
      </c>
    </row>
    <row r="36" spans="1:11" ht="23.1" customHeight="1" x14ac:dyDescent="0.45">
      <c r="A36" s="53" t="s">
        <v>54</v>
      </c>
      <c r="B36" s="63">
        <v>0</v>
      </c>
      <c r="C36" s="63">
        <v>0</v>
      </c>
      <c r="D36" s="63">
        <v>0</v>
      </c>
      <c r="E36" s="63">
        <f>Table12[[#This Row],[2241775012.0000]]+Table12[[#This Row],[-1852333773.0000]]</f>
        <v>0</v>
      </c>
      <c r="F36" s="63">
        <v>11470398</v>
      </c>
      <c r="G36" s="63">
        <v>16171638282</v>
      </c>
      <c r="H36" s="63">
        <v>-15579463229</v>
      </c>
      <c r="I36" s="63">
        <f>Table12[[#This Row],[Column7]]+Table12[[#This Row],[Column8]]</f>
        <v>592175053</v>
      </c>
      <c r="J36" s="56">
        <f>Table12[[#This Row],[2241775012.0000]]+Table12[[#This Row],[-1852333773.0000]]-Table12[[#This Row],[389441239.0000]]</f>
        <v>0</v>
      </c>
      <c r="K36" s="56">
        <f>Table12[[#This Row],[Column7]]+Table12[[#This Row],[Column8]]-Table12[[#This Row],[Column9]]</f>
        <v>0</v>
      </c>
    </row>
    <row r="37" spans="1:11" ht="23.1" customHeight="1" x14ac:dyDescent="0.45">
      <c r="A37" s="53" t="s">
        <v>17</v>
      </c>
      <c r="B37" s="63">
        <v>60000</v>
      </c>
      <c r="C37" s="63">
        <v>6849622059</v>
      </c>
      <c r="D37" s="63">
        <v>-6625731869</v>
      </c>
      <c r="E37" s="63">
        <f>Table12[[#This Row],[2241775012.0000]]+Table12[[#This Row],[-1852333773.0000]]</f>
        <v>223890190</v>
      </c>
      <c r="F37" s="63">
        <v>86000</v>
      </c>
      <c r="G37" s="63">
        <v>10360113581</v>
      </c>
      <c r="H37" s="63">
        <v>-9496882346</v>
      </c>
      <c r="I37" s="63">
        <f>Table12[[#This Row],[Column7]]+Table12[[#This Row],[Column8]]</f>
        <v>863231235</v>
      </c>
      <c r="J37" s="56">
        <f>Table12[[#This Row],[2241775012.0000]]+Table12[[#This Row],[-1852333773.0000]]-Table12[[#This Row],[389441239.0000]]</f>
        <v>0</v>
      </c>
      <c r="K37" s="56">
        <f>Table12[[#This Row],[Column7]]+Table12[[#This Row],[Column8]]-Table12[[#This Row],[Column9]]</f>
        <v>0</v>
      </c>
    </row>
    <row r="38" spans="1:11" ht="23.1" customHeight="1" x14ac:dyDescent="0.45">
      <c r="A38" s="53" t="s">
        <v>21</v>
      </c>
      <c r="B38" s="63">
        <v>0</v>
      </c>
      <c r="C38" s="63">
        <v>0</v>
      </c>
      <c r="D38" s="63">
        <v>0</v>
      </c>
      <c r="E38" s="63">
        <f>Table12[[#This Row],[2241775012.0000]]+Table12[[#This Row],[-1852333773.0000]]</f>
        <v>0</v>
      </c>
      <c r="F38" s="63">
        <v>400000</v>
      </c>
      <c r="G38" s="63">
        <v>2137349594</v>
      </c>
      <c r="H38" s="63">
        <v>-2085541114</v>
      </c>
      <c r="I38" s="63">
        <f>Table12[[#This Row],[Column7]]+Table12[[#This Row],[Column8]]</f>
        <v>51808480</v>
      </c>
      <c r="J38" s="56">
        <f>Table12[[#This Row],[2241775012.0000]]+Table12[[#This Row],[-1852333773.0000]]-Table12[[#This Row],[389441239.0000]]</f>
        <v>0</v>
      </c>
      <c r="K38" s="56">
        <f>Table12[[#This Row],[Column7]]+Table12[[#This Row],[Column8]]-Table12[[#This Row],[Column9]]</f>
        <v>0</v>
      </c>
    </row>
    <row r="39" spans="1:11" ht="23.1" customHeight="1" x14ac:dyDescent="0.45">
      <c r="A39" s="53" t="s">
        <v>23</v>
      </c>
      <c r="B39" s="63">
        <v>0</v>
      </c>
      <c r="C39" s="63">
        <v>0</v>
      </c>
      <c r="D39" s="63">
        <v>0</v>
      </c>
      <c r="E39" s="63">
        <f>Table12[[#This Row],[2241775012.0000]]+Table12[[#This Row],[-1852333773.0000]]</f>
        <v>0</v>
      </c>
      <c r="F39" s="63">
        <v>344394</v>
      </c>
      <c r="G39" s="63">
        <v>26932658135</v>
      </c>
      <c r="H39" s="63">
        <v>-20877618750</v>
      </c>
      <c r="I39" s="63">
        <f>Table12[[#This Row],[Column7]]+Table12[[#This Row],[Column8]]</f>
        <v>6055039385</v>
      </c>
      <c r="J39" s="56">
        <f>Table12[[#This Row],[2241775012.0000]]+Table12[[#This Row],[-1852333773.0000]]-Table12[[#This Row],[389441239.0000]]</f>
        <v>0</v>
      </c>
      <c r="K39" s="56">
        <f>Table12[[#This Row],[Column7]]+Table12[[#This Row],[Column8]]-Table12[[#This Row],[Column9]]</f>
        <v>0</v>
      </c>
    </row>
    <row r="40" spans="1:11" ht="23.1" customHeight="1" x14ac:dyDescent="0.45">
      <c r="A40" s="53" t="s">
        <v>31</v>
      </c>
      <c r="B40" s="63">
        <v>933000</v>
      </c>
      <c r="C40" s="63">
        <v>16078575416</v>
      </c>
      <c r="D40" s="63">
        <v>-15544759061</v>
      </c>
      <c r="E40" s="63">
        <f>Table12[[#This Row],[2241775012.0000]]+Table12[[#This Row],[-1852333773.0000]]</f>
        <v>533816355</v>
      </c>
      <c r="F40" s="63">
        <v>3773021</v>
      </c>
      <c r="G40" s="63">
        <v>56186358837</v>
      </c>
      <c r="H40" s="63">
        <v>-44569496394</v>
      </c>
      <c r="I40" s="63">
        <f>Table12[[#This Row],[Column7]]+Table12[[#This Row],[Column8]]</f>
        <v>11616862443</v>
      </c>
      <c r="J40" s="56">
        <f>Table12[[#This Row],[2241775012.0000]]+Table12[[#This Row],[-1852333773.0000]]-Table12[[#This Row],[389441239.0000]]</f>
        <v>0</v>
      </c>
      <c r="K40" s="56">
        <f>Table12[[#This Row],[Column7]]+Table12[[#This Row],[Column8]]-Table12[[#This Row],[Column9]]</f>
        <v>0</v>
      </c>
    </row>
    <row r="41" spans="1:11" ht="23.1" customHeight="1" x14ac:dyDescent="0.45">
      <c r="A41" s="53" t="s">
        <v>148</v>
      </c>
      <c r="B41" s="63">
        <v>0</v>
      </c>
      <c r="C41" s="63">
        <v>0</v>
      </c>
      <c r="D41" s="63">
        <v>0</v>
      </c>
      <c r="E41" s="63">
        <f>Table12[[#This Row],[2241775012.0000]]+Table12[[#This Row],[-1852333773.0000]]</f>
        <v>0</v>
      </c>
      <c r="F41" s="63">
        <v>900000</v>
      </c>
      <c r="G41" s="63">
        <v>17143062552</v>
      </c>
      <c r="H41" s="63">
        <v>-15913625201</v>
      </c>
      <c r="I41" s="63">
        <f>Table12[[#This Row],[Column7]]+Table12[[#This Row],[Column8]]</f>
        <v>1229437351</v>
      </c>
      <c r="J41" s="56">
        <f>Table12[[#This Row],[2241775012.0000]]+Table12[[#This Row],[-1852333773.0000]]-Table12[[#This Row],[389441239.0000]]</f>
        <v>0</v>
      </c>
      <c r="K41" s="56">
        <f>Table12[[#This Row],[Column7]]+Table12[[#This Row],[Column8]]-Table12[[#This Row],[Column9]]</f>
        <v>0</v>
      </c>
    </row>
    <row r="42" spans="1:11" ht="23.1" customHeight="1" x14ac:dyDescent="0.45">
      <c r="A42" s="53" t="s">
        <v>153</v>
      </c>
      <c r="B42" s="63">
        <v>0</v>
      </c>
      <c r="C42" s="63">
        <v>0</v>
      </c>
      <c r="D42" s="63">
        <v>0</v>
      </c>
      <c r="E42" s="63">
        <f>Table12[[#This Row],[2241775012.0000]]+Table12[[#This Row],[-1852333773.0000]]</f>
        <v>0</v>
      </c>
      <c r="F42" s="63">
        <v>12000000</v>
      </c>
      <c r="G42" s="63">
        <v>23043886454</v>
      </c>
      <c r="H42" s="63">
        <v>-22175187389</v>
      </c>
      <c r="I42" s="63">
        <f>Table12[[#This Row],[Column7]]+Table12[[#This Row],[Column8]]</f>
        <v>868699065</v>
      </c>
      <c r="J42" s="56">
        <f>Table12[[#This Row],[2241775012.0000]]+Table12[[#This Row],[-1852333773.0000]]-Table12[[#This Row],[389441239.0000]]</f>
        <v>0</v>
      </c>
      <c r="K42" s="56">
        <f>Table12[[#This Row],[Column7]]+Table12[[#This Row],[Column8]]-Table12[[#This Row],[Column9]]</f>
        <v>0</v>
      </c>
    </row>
    <row r="43" spans="1:11" ht="23.1" customHeight="1" x14ac:dyDescent="0.45">
      <c r="A43" s="53" t="s">
        <v>155</v>
      </c>
      <c r="B43" s="63">
        <v>0</v>
      </c>
      <c r="C43" s="63">
        <v>0</v>
      </c>
      <c r="D43" s="63">
        <v>0</v>
      </c>
      <c r="E43" s="63">
        <f>Table12[[#This Row],[2241775012.0000]]+Table12[[#This Row],[-1852333773.0000]]</f>
        <v>0</v>
      </c>
      <c r="F43" s="63">
        <v>454</v>
      </c>
      <c r="G43" s="63">
        <v>18452124</v>
      </c>
      <c r="H43" s="63">
        <v>-17070377</v>
      </c>
      <c r="I43" s="63">
        <f>Table12[[#This Row],[Column7]]+Table12[[#This Row],[Column8]]</f>
        <v>1381747</v>
      </c>
      <c r="J43" s="56">
        <f>Table12[[#This Row],[2241775012.0000]]+Table12[[#This Row],[-1852333773.0000]]-Table12[[#This Row],[389441239.0000]]</f>
        <v>0</v>
      </c>
      <c r="K43" s="56">
        <f>Table12[[#This Row],[Column7]]+Table12[[#This Row],[Column8]]-Table12[[#This Row],[Column9]]</f>
        <v>0</v>
      </c>
    </row>
    <row r="44" spans="1:11" ht="23.1" customHeight="1" x14ac:dyDescent="0.45">
      <c r="A44" s="53" t="s">
        <v>38</v>
      </c>
      <c r="B44" s="63">
        <v>1883689</v>
      </c>
      <c r="C44" s="63">
        <v>5509903952</v>
      </c>
      <c r="D44" s="63">
        <v>-4041867065</v>
      </c>
      <c r="E44" s="63">
        <f>Table12[[#This Row],[2241775012.0000]]+Table12[[#This Row],[-1852333773.0000]]</f>
        <v>1468036887</v>
      </c>
      <c r="F44" s="63">
        <v>5920147</v>
      </c>
      <c r="G44" s="63">
        <v>17323743722</v>
      </c>
      <c r="H44" s="63">
        <v>-12702971234</v>
      </c>
      <c r="I44" s="63">
        <f>Table12[[#This Row],[Column7]]+Table12[[#This Row],[Column8]]</f>
        <v>4620772488</v>
      </c>
      <c r="J44" s="56">
        <f>Table12[[#This Row],[2241775012.0000]]+Table12[[#This Row],[-1852333773.0000]]-Table12[[#This Row],[389441239.0000]]</f>
        <v>0</v>
      </c>
      <c r="K44" s="56">
        <f>Table12[[#This Row],[Column7]]+Table12[[#This Row],[Column8]]-Table12[[#This Row],[Column9]]</f>
        <v>0</v>
      </c>
    </row>
    <row r="45" spans="1:11" ht="23.1" customHeight="1" x14ac:dyDescent="0.45">
      <c r="A45" s="53" t="s">
        <v>58</v>
      </c>
      <c r="B45" s="63">
        <v>0</v>
      </c>
      <c r="C45" s="63">
        <v>0</v>
      </c>
      <c r="D45" s="63">
        <v>0</v>
      </c>
      <c r="E45" s="63">
        <f>Table12[[#This Row],[2241775012.0000]]+Table12[[#This Row],[-1852333773.0000]]</f>
        <v>0</v>
      </c>
      <c r="F45" s="63">
        <v>334</v>
      </c>
      <c r="G45" s="63">
        <v>1398411</v>
      </c>
      <c r="H45" s="63">
        <v>-1288350</v>
      </c>
      <c r="I45" s="63">
        <f>Table12[[#This Row],[Column7]]+Table12[[#This Row],[Column8]]</f>
        <v>110061</v>
      </c>
      <c r="J45" s="56">
        <f>Table12[[#This Row],[2241775012.0000]]+Table12[[#This Row],[-1852333773.0000]]-Table12[[#This Row],[389441239.0000]]</f>
        <v>0</v>
      </c>
      <c r="K45" s="56">
        <f>Table12[[#This Row],[Column7]]+Table12[[#This Row],[Column8]]-Table12[[#This Row],[Column9]]</f>
        <v>0</v>
      </c>
    </row>
    <row r="46" spans="1:11" ht="23.1" customHeight="1" x14ac:dyDescent="0.45">
      <c r="A46" s="53" t="s">
        <v>19</v>
      </c>
      <c r="B46" s="63">
        <v>0</v>
      </c>
      <c r="C46" s="63">
        <v>0</v>
      </c>
      <c r="D46" s="63">
        <v>0</v>
      </c>
      <c r="E46" s="63">
        <f>Table12[[#This Row],[2241775012.0000]]+Table12[[#This Row],[-1852333773.0000]]</f>
        <v>0</v>
      </c>
      <c r="F46" s="63">
        <v>1291000</v>
      </c>
      <c r="G46" s="63">
        <v>17652097602</v>
      </c>
      <c r="H46" s="63">
        <v>-10985125715</v>
      </c>
      <c r="I46" s="63">
        <f>Table12[[#This Row],[Column7]]+Table12[[#This Row],[Column8]]</f>
        <v>6666971887</v>
      </c>
      <c r="J46" s="56">
        <f>Table12[[#This Row],[2241775012.0000]]+Table12[[#This Row],[-1852333773.0000]]-Table12[[#This Row],[389441239.0000]]</f>
        <v>0</v>
      </c>
      <c r="K46" s="56">
        <f>Table12[[#This Row],[Column7]]+Table12[[#This Row],[Column8]]-Table12[[#This Row],[Column9]]</f>
        <v>0</v>
      </c>
    </row>
    <row r="47" spans="1:11" ht="23.1" customHeight="1" x14ac:dyDescent="0.45">
      <c r="A47" s="53" t="s">
        <v>22</v>
      </c>
      <c r="B47" s="63">
        <v>200000</v>
      </c>
      <c r="C47" s="63">
        <v>1389181487</v>
      </c>
      <c r="D47" s="63">
        <v>-1141169400</v>
      </c>
      <c r="E47" s="63">
        <f>Table12[[#This Row],[2241775012.0000]]+Table12[[#This Row],[-1852333773.0000]]</f>
        <v>248012087</v>
      </c>
      <c r="F47" s="63">
        <v>200000</v>
      </c>
      <c r="G47" s="63">
        <v>1389181487</v>
      </c>
      <c r="H47" s="63">
        <v>-1141169400</v>
      </c>
      <c r="I47" s="63">
        <f>Table12[[#This Row],[Column7]]+Table12[[#This Row],[Column8]]</f>
        <v>248012087</v>
      </c>
      <c r="J47" s="56">
        <f>Table12[[#This Row],[2241775012.0000]]+Table12[[#This Row],[-1852333773.0000]]-Table12[[#This Row],[389441239.0000]]</f>
        <v>0</v>
      </c>
      <c r="K47" s="56">
        <f>Table12[[#This Row],[Column7]]+Table12[[#This Row],[Column8]]-Table12[[#This Row],[Column9]]</f>
        <v>0</v>
      </c>
    </row>
    <row r="48" spans="1:11" ht="23.1" customHeight="1" x14ac:dyDescent="0.45">
      <c r="A48" s="53" t="s">
        <v>43</v>
      </c>
      <c r="B48" s="63">
        <v>0</v>
      </c>
      <c r="C48" s="63">
        <v>0</v>
      </c>
      <c r="D48" s="63">
        <v>0</v>
      </c>
      <c r="E48" s="63">
        <f>Table12[[#This Row],[2241775012.0000]]+Table12[[#This Row],[-1852333773.0000]]</f>
        <v>0</v>
      </c>
      <c r="F48" s="63">
        <v>1600000</v>
      </c>
      <c r="G48" s="63">
        <v>8752085562</v>
      </c>
      <c r="H48" s="63">
        <v>-6706610056</v>
      </c>
      <c r="I48" s="63">
        <f>Table12[[#This Row],[Column7]]+Table12[[#This Row],[Column8]]</f>
        <v>2045475506</v>
      </c>
      <c r="J48" s="56">
        <f>Table12[[#This Row],[2241775012.0000]]+Table12[[#This Row],[-1852333773.0000]]-Table12[[#This Row],[389441239.0000]]</f>
        <v>0</v>
      </c>
      <c r="K48" s="56">
        <f>Table12[[#This Row],[Column7]]+Table12[[#This Row],[Column8]]-Table12[[#This Row],[Column9]]</f>
        <v>0</v>
      </c>
    </row>
    <row r="49" spans="1:11" ht="23.1" customHeight="1" x14ac:dyDescent="0.45">
      <c r="A49" s="53" t="s">
        <v>16</v>
      </c>
      <c r="B49" s="63">
        <v>10000</v>
      </c>
      <c r="C49" s="63">
        <v>514392781</v>
      </c>
      <c r="D49" s="63">
        <v>-371197880</v>
      </c>
      <c r="E49" s="63">
        <f>Table12[[#This Row],[2241775012.0000]]+Table12[[#This Row],[-1852333773.0000]]</f>
        <v>143194901</v>
      </c>
      <c r="F49" s="63">
        <v>405051</v>
      </c>
      <c r="G49" s="63">
        <v>21811519103</v>
      </c>
      <c r="H49" s="63">
        <v>-15035407233</v>
      </c>
      <c r="I49" s="63">
        <f>Table12[[#This Row],[Column7]]+Table12[[#This Row],[Column8]]</f>
        <v>6776111870</v>
      </c>
      <c r="J49" s="56">
        <f>Table12[[#This Row],[2241775012.0000]]+Table12[[#This Row],[-1852333773.0000]]-Table12[[#This Row],[389441239.0000]]</f>
        <v>0</v>
      </c>
      <c r="K49" s="56">
        <f>Table12[[#This Row],[Column7]]+Table12[[#This Row],[Column8]]-Table12[[#This Row],[Column9]]</f>
        <v>0</v>
      </c>
    </row>
    <row r="50" spans="1:11" ht="23.1" customHeight="1" x14ac:dyDescent="0.45">
      <c r="A50" s="53" t="s">
        <v>36</v>
      </c>
      <c r="B50" s="63">
        <v>0</v>
      </c>
      <c r="C50" s="63">
        <v>0</v>
      </c>
      <c r="D50" s="63">
        <v>0</v>
      </c>
      <c r="E50" s="63">
        <f>Table12[[#This Row],[2241775012.0000]]+Table12[[#This Row],[-1852333773.0000]]</f>
        <v>0</v>
      </c>
      <c r="F50" s="63">
        <v>2600000</v>
      </c>
      <c r="G50" s="63">
        <v>22421866147</v>
      </c>
      <c r="H50" s="63">
        <v>-18564291102</v>
      </c>
      <c r="I50" s="63">
        <f>Table12[[#This Row],[Column7]]+Table12[[#This Row],[Column8]]</f>
        <v>3857575045</v>
      </c>
      <c r="J50" s="56">
        <f>Table12[[#This Row],[2241775012.0000]]+Table12[[#This Row],[-1852333773.0000]]-Table12[[#This Row],[389441239.0000]]</f>
        <v>0</v>
      </c>
      <c r="K50" s="56">
        <f>Table12[[#This Row],[Column7]]+Table12[[#This Row],[Column8]]-Table12[[#This Row],[Column9]]</f>
        <v>0</v>
      </c>
    </row>
    <row r="51" spans="1:11" ht="23.1" customHeight="1" x14ac:dyDescent="0.45">
      <c r="A51" s="53" t="s">
        <v>25</v>
      </c>
      <c r="B51" s="63">
        <v>2000000</v>
      </c>
      <c r="C51" s="63">
        <v>14603448350</v>
      </c>
      <c r="D51" s="63">
        <v>-10828953669</v>
      </c>
      <c r="E51" s="63">
        <f>Table12[[#This Row],[2241775012.0000]]+Table12[[#This Row],[-1852333773.0000]]</f>
        <v>3774494681</v>
      </c>
      <c r="F51" s="63">
        <v>3221780</v>
      </c>
      <c r="G51" s="63">
        <v>22913174447</v>
      </c>
      <c r="H51" s="63">
        <v>-17379243352</v>
      </c>
      <c r="I51" s="63">
        <f>Table12[[#This Row],[Column7]]+Table12[[#This Row],[Column8]]</f>
        <v>5533931095</v>
      </c>
      <c r="J51" s="56">
        <f>Table12[[#This Row],[2241775012.0000]]+Table12[[#This Row],[-1852333773.0000]]-Table12[[#This Row],[389441239.0000]]</f>
        <v>0</v>
      </c>
      <c r="K51" s="56">
        <f>Table12[[#This Row],[Column7]]+Table12[[#This Row],[Column8]]-Table12[[#This Row],[Column9]]</f>
        <v>0</v>
      </c>
    </row>
    <row r="52" spans="1:11" ht="23.1" customHeight="1" x14ac:dyDescent="0.45">
      <c r="A52" s="53" t="s">
        <v>109</v>
      </c>
      <c r="B52" s="63">
        <v>0</v>
      </c>
      <c r="C52" s="63">
        <v>0</v>
      </c>
      <c r="D52" s="63">
        <v>0</v>
      </c>
      <c r="E52" s="63">
        <f>Table12[[#This Row],[2241775012.0000]]+Table12[[#This Row],[-1852333773.0000]]</f>
        <v>0</v>
      </c>
      <c r="F52" s="63">
        <v>2283</v>
      </c>
      <c r="G52" s="63">
        <v>12186769</v>
      </c>
      <c r="H52" s="63">
        <v>-11602869</v>
      </c>
      <c r="I52" s="63">
        <f>Table12[[#This Row],[Column7]]+Table12[[#This Row],[Column8]]</f>
        <v>583900</v>
      </c>
      <c r="J52" s="56">
        <f>Table12[[#This Row],[2241775012.0000]]+Table12[[#This Row],[-1852333773.0000]]-Table12[[#This Row],[389441239.0000]]</f>
        <v>0</v>
      </c>
      <c r="K52" s="56">
        <f>Table12[[#This Row],[Column7]]+Table12[[#This Row],[Column8]]-Table12[[#This Row],[Column9]]</f>
        <v>0</v>
      </c>
    </row>
    <row r="53" spans="1:11" ht="23.1" customHeight="1" x14ac:dyDescent="0.45">
      <c r="A53" s="53" t="s">
        <v>46</v>
      </c>
      <c r="B53" s="63">
        <v>1200000</v>
      </c>
      <c r="C53" s="63">
        <v>11391259700</v>
      </c>
      <c r="D53" s="63">
        <v>-6864960571</v>
      </c>
      <c r="E53" s="63">
        <f>Table12[[#This Row],[2241775012.0000]]+Table12[[#This Row],[-1852333773.0000]]</f>
        <v>4526299129</v>
      </c>
      <c r="F53" s="63">
        <v>2300000</v>
      </c>
      <c r="G53" s="63">
        <v>19590269122</v>
      </c>
      <c r="H53" s="63">
        <v>-13050820485</v>
      </c>
      <c r="I53" s="63">
        <f>Table12[[#This Row],[Column7]]+Table12[[#This Row],[Column8]]</f>
        <v>6539448637</v>
      </c>
      <c r="J53" s="56">
        <f>Table12[[#This Row],[2241775012.0000]]+Table12[[#This Row],[-1852333773.0000]]-Table12[[#This Row],[389441239.0000]]</f>
        <v>0</v>
      </c>
      <c r="K53" s="56">
        <f>Table12[[#This Row],[Column7]]+Table12[[#This Row],[Column8]]-Table12[[#This Row],[Column9]]</f>
        <v>0</v>
      </c>
    </row>
    <row r="54" spans="1:11" ht="23.1" customHeight="1" x14ac:dyDescent="0.45">
      <c r="A54" s="53" t="s">
        <v>47</v>
      </c>
      <c r="B54" s="63">
        <v>499542</v>
      </c>
      <c r="C54" s="63">
        <v>13202945113</v>
      </c>
      <c r="D54" s="63">
        <v>-8492501017</v>
      </c>
      <c r="E54" s="63">
        <f>Table12[[#This Row],[2241775012.0000]]+Table12[[#This Row],[-1852333773.0000]]</f>
        <v>4710444096</v>
      </c>
      <c r="F54" s="63">
        <v>555000</v>
      </c>
      <c r="G54" s="63">
        <v>14398424361</v>
      </c>
      <c r="H54" s="63">
        <v>-9435318881</v>
      </c>
      <c r="I54" s="63">
        <f>Table12[[#This Row],[Column7]]+Table12[[#This Row],[Column8]]</f>
        <v>4963105480</v>
      </c>
      <c r="J54" s="56">
        <f>Table12[[#This Row],[2241775012.0000]]+Table12[[#This Row],[-1852333773.0000]]-Table12[[#This Row],[389441239.0000]]</f>
        <v>0</v>
      </c>
      <c r="K54" s="56">
        <f>Table12[[#This Row],[Column7]]+Table12[[#This Row],[Column8]]-Table12[[#This Row],[Column9]]</f>
        <v>0</v>
      </c>
    </row>
    <row r="55" spans="1:11" ht="23.1" customHeight="1" x14ac:dyDescent="0.45">
      <c r="A55" s="53" t="s">
        <v>37</v>
      </c>
      <c r="B55" s="63">
        <v>400000</v>
      </c>
      <c r="C55" s="63">
        <v>27327115828</v>
      </c>
      <c r="D55" s="63">
        <v>-14566932257</v>
      </c>
      <c r="E55" s="63">
        <f>Table12[[#This Row],[2241775012.0000]]+Table12[[#This Row],[-1852333773.0000]]</f>
        <v>12760183571</v>
      </c>
      <c r="F55" s="63">
        <v>572357</v>
      </c>
      <c r="G55" s="63">
        <v>34732792287</v>
      </c>
      <c r="H55" s="63">
        <v>-20843714115</v>
      </c>
      <c r="I55" s="63">
        <f>Table12[[#This Row],[Column7]]+Table12[[#This Row],[Column8]]</f>
        <v>13889078172</v>
      </c>
      <c r="J55" s="56">
        <f>Table12[[#This Row],[2241775012.0000]]+Table12[[#This Row],[-1852333773.0000]]-Table12[[#This Row],[389441239.0000]]</f>
        <v>0</v>
      </c>
      <c r="K55" s="56">
        <f>Table12[[#This Row],[Column7]]+Table12[[#This Row],[Column8]]-Table12[[#This Row],[Column9]]</f>
        <v>0</v>
      </c>
    </row>
    <row r="56" spans="1:11" ht="23.1" customHeight="1" x14ac:dyDescent="0.45">
      <c r="A56" s="53" t="s">
        <v>41</v>
      </c>
      <c r="B56" s="63">
        <v>0</v>
      </c>
      <c r="C56" s="63">
        <v>0</v>
      </c>
      <c r="D56" s="63">
        <v>0</v>
      </c>
      <c r="E56" s="63">
        <f>Table12[[#This Row],[2241775012.0000]]+Table12[[#This Row],[-1852333773.0000]]</f>
        <v>0</v>
      </c>
      <c r="F56" s="63">
        <v>88171</v>
      </c>
      <c r="G56" s="63">
        <v>4414593225</v>
      </c>
      <c r="H56" s="63">
        <v>-4358547162</v>
      </c>
      <c r="I56" s="63">
        <f>Table12[[#This Row],[Column7]]+Table12[[#This Row],[Column8]]</f>
        <v>56046063</v>
      </c>
      <c r="J56" s="56">
        <f>Table12[[#This Row],[2241775012.0000]]+Table12[[#This Row],[-1852333773.0000]]-Table12[[#This Row],[389441239.0000]]</f>
        <v>0</v>
      </c>
      <c r="K56" s="56">
        <f>Table12[[#This Row],[Column7]]+Table12[[#This Row],[Column8]]-Table12[[#This Row],[Column9]]</f>
        <v>0</v>
      </c>
    </row>
    <row r="57" spans="1:11" ht="23.1" customHeight="1" x14ac:dyDescent="0.45">
      <c r="A57" s="53" t="s">
        <v>30</v>
      </c>
      <c r="B57" s="63">
        <v>400000</v>
      </c>
      <c r="C57" s="63">
        <v>3388602074</v>
      </c>
      <c r="D57" s="63">
        <v>-3429110874</v>
      </c>
      <c r="E57" s="63">
        <f>Table12[[#This Row],[2241775012.0000]]+Table12[[#This Row],[-1852333773.0000]]</f>
        <v>-40508800</v>
      </c>
      <c r="F57" s="63">
        <v>2420000</v>
      </c>
      <c r="G57" s="63">
        <v>12960673604</v>
      </c>
      <c r="H57" s="63">
        <v>-12280619286</v>
      </c>
      <c r="I57" s="63">
        <f>Table12[[#This Row],[Column7]]+Table12[[#This Row],[Column8]]</f>
        <v>680054318</v>
      </c>
      <c r="J57" s="56">
        <f>Table12[[#This Row],[2241775012.0000]]+Table12[[#This Row],[-1852333773.0000]]-Table12[[#This Row],[389441239.0000]]</f>
        <v>0</v>
      </c>
      <c r="K57" s="56">
        <f>Table12[[#This Row],[Column7]]+Table12[[#This Row],[Column8]]-Table12[[#This Row],[Column9]]</f>
        <v>0</v>
      </c>
    </row>
    <row r="58" spans="1:11" ht="23.1" customHeight="1" x14ac:dyDescent="0.45">
      <c r="A58" s="53" t="s">
        <v>27</v>
      </c>
      <c r="B58" s="63">
        <v>0</v>
      </c>
      <c r="C58" s="63">
        <v>0</v>
      </c>
      <c r="D58" s="63">
        <v>0</v>
      </c>
      <c r="E58" s="63">
        <f>Table12[[#This Row],[2241775012.0000]]+Table12[[#This Row],[-1852333773.0000]]</f>
        <v>0</v>
      </c>
      <c r="F58" s="63">
        <v>352336</v>
      </c>
      <c r="G58" s="63">
        <v>860340640</v>
      </c>
      <c r="H58" s="63">
        <v>-811477480</v>
      </c>
      <c r="I58" s="63">
        <f>Table12[[#This Row],[Column7]]+Table12[[#This Row],[Column8]]</f>
        <v>48863160</v>
      </c>
      <c r="J58" s="56">
        <f>Table12[[#This Row],[2241775012.0000]]+Table12[[#This Row],[-1852333773.0000]]-Table12[[#This Row],[389441239.0000]]</f>
        <v>0</v>
      </c>
      <c r="K58" s="56">
        <f>Table12[[#This Row],[Column7]]+Table12[[#This Row],[Column8]]-Table12[[#This Row],[Column9]]</f>
        <v>0</v>
      </c>
    </row>
    <row r="59" spans="1:11" ht="23.1" customHeight="1" x14ac:dyDescent="0.45">
      <c r="A59" s="53" t="s">
        <v>51</v>
      </c>
      <c r="B59" s="63">
        <v>0</v>
      </c>
      <c r="C59" s="63">
        <v>0</v>
      </c>
      <c r="D59" s="63">
        <v>0</v>
      </c>
      <c r="E59" s="63">
        <f>Table12[[#This Row],[2241775012.0000]]+Table12[[#This Row],[-1852333773.0000]]</f>
        <v>0</v>
      </c>
      <c r="F59" s="63">
        <v>2280660</v>
      </c>
      <c r="G59" s="63">
        <v>6905870590</v>
      </c>
      <c r="H59" s="63">
        <v>-6287041246</v>
      </c>
      <c r="I59" s="63">
        <f>Table12[[#This Row],[Column7]]+Table12[[#This Row],[Column8]]</f>
        <v>618829344</v>
      </c>
      <c r="J59" s="56">
        <f>Table12[[#This Row],[2241775012.0000]]+Table12[[#This Row],[-1852333773.0000]]-Table12[[#This Row],[389441239.0000]]</f>
        <v>0</v>
      </c>
      <c r="K59" s="56">
        <f>Table12[[#This Row],[Column7]]+Table12[[#This Row],[Column8]]-Table12[[#This Row],[Column9]]</f>
        <v>0</v>
      </c>
    </row>
    <row r="60" spans="1:11" ht="23.1" customHeight="1" x14ac:dyDescent="0.45">
      <c r="A60" s="53" t="s">
        <v>40</v>
      </c>
      <c r="B60" s="63">
        <v>0</v>
      </c>
      <c r="C60" s="63">
        <v>0</v>
      </c>
      <c r="D60" s="63">
        <v>0</v>
      </c>
      <c r="E60" s="63">
        <f>Table12[[#This Row],[2241775012.0000]]+Table12[[#This Row],[-1852333773.0000]]</f>
        <v>0</v>
      </c>
      <c r="F60" s="63">
        <v>979680</v>
      </c>
      <c r="G60" s="63">
        <v>13580699879</v>
      </c>
      <c r="H60" s="63">
        <v>-10175798416</v>
      </c>
      <c r="I60" s="63">
        <f>Table12[[#This Row],[Column7]]+Table12[[#This Row],[Column8]]</f>
        <v>3404901463</v>
      </c>
      <c r="J60" s="56">
        <f>Table12[[#This Row],[2241775012.0000]]+Table12[[#This Row],[-1852333773.0000]]-Table12[[#This Row],[389441239.0000]]</f>
        <v>0</v>
      </c>
      <c r="K60" s="56">
        <f>Table12[[#This Row],[Column7]]+Table12[[#This Row],[Column8]]-Table12[[#This Row],[Column9]]</f>
        <v>0</v>
      </c>
    </row>
    <row r="61" spans="1:11" ht="23.1" customHeight="1" x14ac:dyDescent="0.45">
      <c r="A61" s="53" t="s">
        <v>45</v>
      </c>
      <c r="B61" s="63">
        <v>0</v>
      </c>
      <c r="C61" s="63">
        <v>0</v>
      </c>
      <c r="D61" s="63">
        <v>0</v>
      </c>
      <c r="E61" s="63">
        <f>Table12[[#This Row],[2241775012.0000]]+Table12[[#This Row],[-1852333773.0000]]</f>
        <v>0</v>
      </c>
      <c r="F61" s="63">
        <v>800000</v>
      </c>
      <c r="G61" s="63">
        <v>14360019287</v>
      </c>
      <c r="H61" s="63">
        <v>-11391439789</v>
      </c>
      <c r="I61" s="63">
        <f>Table12[[#This Row],[Column7]]+Table12[[#This Row],[Column8]]</f>
        <v>2968579498</v>
      </c>
      <c r="J61" s="56">
        <f>Table12[[#This Row],[2241775012.0000]]+Table12[[#This Row],[-1852333773.0000]]-Table12[[#This Row],[389441239.0000]]</f>
        <v>0</v>
      </c>
      <c r="K61" s="56">
        <f>Table12[[#This Row],[Column7]]+Table12[[#This Row],[Column8]]-Table12[[#This Row],[Column9]]</f>
        <v>0</v>
      </c>
    </row>
    <row r="62" spans="1:11" ht="23.1" customHeight="1" x14ac:dyDescent="0.45">
      <c r="A62" s="53" t="s">
        <v>121</v>
      </c>
      <c r="B62" s="63">
        <v>0</v>
      </c>
      <c r="C62" s="63">
        <v>-50403</v>
      </c>
      <c r="D62" s="63">
        <v>0</v>
      </c>
      <c r="E62" s="63">
        <f>Table12[[#This Row],[2241775012.0000]]+Table12[[#This Row],[-1852333773.0000]]</f>
        <v>-50403</v>
      </c>
      <c r="F62" s="63">
        <v>19200000</v>
      </c>
      <c r="G62" s="63">
        <v>9351972362</v>
      </c>
      <c r="H62" s="63">
        <v>-8035862001</v>
      </c>
      <c r="I62" s="63">
        <f>Table12[[#This Row],[Column7]]+Table12[[#This Row],[Column8]]</f>
        <v>1316110361</v>
      </c>
      <c r="J62" s="56">
        <f>Table12[[#This Row],[2241775012.0000]]+Table12[[#This Row],[-1852333773.0000]]-Table12[[#This Row],[389441239.0000]]</f>
        <v>0</v>
      </c>
      <c r="K62" s="56">
        <f>Table12[[#This Row],[Column7]]+Table12[[#This Row],[Column8]]-Table12[[#This Row],[Column9]]</f>
        <v>0</v>
      </c>
    </row>
    <row r="63" spans="1:11" ht="23.1" customHeight="1" x14ac:dyDescent="0.45">
      <c r="A63" s="53" t="s">
        <v>149</v>
      </c>
      <c r="B63" s="63">
        <v>40000</v>
      </c>
      <c r="C63" s="63">
        <v>11153964193</v>
      </c>
      <c r="D63" s="63">
        <v>-8346977262</v>
      </c>
      <c r="E63" s="63">
        <f>Table12[[#This Row],[2241775012.0000]]+Table12[[#This Row],[-1852333773.0000]]</f>
        <v>2806986931</v>
      </c>
      <c r="F63" s="63">
        <v>40000</v>
      </c>
      <c r="G63" s="63">
        <v>11153964193</v>
      </c>
      <c r="H63" s="63">
        <v>-8346977262</v>
      </c>
      <c r="I63" s="63">
        <f>Table12[[#This Row],[Column7]]+Table12[[#This Row],[Column8]]</f>
        <v>2806986931</v>
      </c>
      <c r="J63" s="56">
        <f>Table12[[#This Row],[2241775012.0000]]+Table12[[#This Row],[-1852333773.0000]]-Table12[[#This Row],[389441239.0000]]</f>
        <v>0</v>
      </c>
      <c r="K63" s="56">
        <f>Table12[[#This Row],[Column7]]+Table12[[#This Row],[Column8]]-Table12[[#This Row],[Column9]]</f>
        <v>0</v>
      </c>
    </row>
    <row r="64" spans="1:11" ht="23.1" customHeight="1" x14ac:dyDescent="0.45">
      <c r="A64" s="53" t="s">
        <v>59</v>
      </c>
      <c r="B64" s="63">
        <v>0</v>
      </c>
      <c r="C64" s="63">
        <v>0</v>
      </c>
      <c r="D64" s="63">
        <v>0</v>
      </c>
      <c r="E64" s="63">
        <f>Table12[[#This Row],[2241775012.0000]]+Table12[[#This Row],[-1852333773.0000]]</f>
        <v>0</v>
      </c>
      <c r="F64" s="63">
        <v>133750</v>
      </c>
      <c r="G64" s="63">
        <v>4869744100</v>
      </c>
      <c r="H64" s="63">
        <v>-3741491417</v>
      </c>
      <c r="I64" s="63">
        <f>Table12[[#This Row],[Column7]]+Table12[[#This Row],[Column8]]</f>
        <v>1128252683</v>
      </c>
      <c r="J64" s="56">
        <f>Table12[[#This Row],[2241775012.0000]]+Table12[[#This Row],[-1852333773.0000]]-Table12[[#This Row],[389441239.0000]]</f>
        <v>0</v>
      </c>
      <c r="K64" s="56">
        <f>Table12[[#This Row],[Column7]]+Table12[[#This Row],[Column8]]-Table12[[#This Row],[Column9]]</f>
        <v>0</v>
      </c>
    </row>
    <row r="65" spans="1:11" ht="23.1" customHeight="1" x14ac:dyDescent="0.45">
      <c r="A65" s="53" t="s">
        <v>55</v>
      </c>
      <c r="B65" s="63">
        <v>0</v>
      </c>
      <c r="C65" s="63">
        <v>0</v>
      </c>
      <c r="D65" s="63">
        <v>0</v>
      </c>
      <c r="E65" s="63">
        <f>Table12[[#This Row],[2241775012.0000]]+Table12[[#This Row],[-1852333773.0000]]</f>
        <v>0</v>
      </c>
      <c r="F65" s="63">
        <v>1370000</v>
      </c>
      <c r="G65" s="63">
        <v>5294008228</v>
      </c>
      <c r="H65" s="63">
        <v>-4956509198</v>
      </c>
      <c r="I65" s="63">
        <f>Table12[[#This Row],[Column7]]+Table12[[#This Row],[Column8]]</f>
        <v>337499030</v>
      </c>
      <c r="J65" s="56">
        <f>Table12[[#This Row],[2241775012.0000]]+Table12[[#This Row],[-1852333773.0000]]-Table12[[#This Row],[389441239.0000]]</f>
        <v>0</v>
      </c>
      <c r="K65" s="56">
        <f>Table12[[#This Row],[Column7]]+Table12[[#This Row],[Column8]]-Table12[[#This Row],[Column9]]</f>
        <v>0</v>
      </c>
    </row>
    <row r="66" spans="1:11" ht="23.1" customHeight="1" x14ac:dyDescent="0.45">
      <c r="A66" s="53" t="s">
        <v>39</v>
      </c>
      <c r="B66" s="63">
        <v>0</v>
      </c>
      <c r="C66" s="63">
        <v>0</v>
      </c>
      <c r="D66" s="63">
        <v>0</v>
      </c>
      <c r="E66" s="63">
        <f>Table12[[#This Row],[2241775012.0000]]+Table12[[#This Row],[-1852333773.0000]]</f>
        <v>0</v>
      </c>
      <c r="F66" s="63">
        <v>6000000</v>
      </c>
      <c r="G66" s="63">
        <v>11427878803</v>
      </c>
      <c r="H66" s="63">
        <v>-10563360933</v>
      </c>
      <c r="I66" s="63">
        <f>Table12[[#This Row],[Column7]]+Table12[[#This Row],[Column8]]</f>
        <v>864517870</v>
      </c>
      <c r="J66" s="56">
        <f>Table12[[#This Row],[2241775012.0000]]+Table12[[#This Row],[-1852333773.0000]]-Table12[[#This Row],[389441239.0000]]</f>
        <v>0</v>
      </c>
      <c r="K66" s="56">
        <f>Table12[[#This Row],[Column7]]+Table12[[#This Row],[Column8]]-Table12[[#This Row],[Column9]]</f>
        <v>0</v>
      </c>
    </row>
    <row r="67" spans="1:11" ht="23.1" customHeight="1" x14ac:dyDescent="0.45">
      <c r="A67" s="53" t="s">
        <v>32</v>
      </c>
      <c r="B67" s="63">
        <v>0</v>
      </c>
      <c r="C67" s="63">
        <v>0</v>
      </c>
      <c r="D67" s="63">
        <v>0</v>
      </c>
      <c r="E67" s="63">
        <f>Table12[[#This Row],[2241775012.0000]]+Table12[[#This Row],[-1852333773.0000]]</f>
        <v>0</v>
      </c>
      <c r="F67" s="63">
        <v>1650000</v>
      </c>
      <c r="G67" s="63">
        <v>17008528729</v>
      </c>
      <c r="H67" s="63">
        <v>-12026209922</v>
      </c>
      <c r="I67" s="63">
        <f>Table12[[#This Row],[Column7]]+Table12[[#This Row],[Column8]]</f>
        <v>4982318807</v>
      </c>
      <c r="J67" s="56">
        <f>Table12[[#This Row],[2241775012.0000]]+Table12[[#This Row],[-1852333773.0000]]-Table12[[#This Row],[389441239.0000]]</f>
        <v>0</v>
      </c>
      <c r="K67" s="56">
        <f>Table12[[#This Row],[Column7]]+Table12[[#This Row],[Column8]]-Table12[[#This Row],[Column9]]</f>
        <v>0</v>
      </c>
    </row>
    <row r="68" spans="1:11" ht="23.1" customHeight="1" x14ac:dyDescent="0.45">
      <c r="A68" s="53" t="s">
        <v>115</v>
      </c>
      <c r="B68" s="63">
        <v>1200000</v>
      </c>
      <c r="C68" s="63">
        <v>2610067030</v>
      </c>
      <c r="D68" s="63">
        <v>-2517187943</v>
      </c>
      <c r="E68" s="63">
        <f>Table12[[#This Row],[2241775012.0000]]+Table12[[#This Row],[-1852333773.0000]]</f>
        <v>92879087</v>
      </c>
      <c r="F68" s="63">
        <v>3200000</v>
      </c>
      <c r="G68" s="63">
        <v>10188553244</v>
      </c>
      <c r="H68" s="63">
        <v>-8103748943</v>
      </c>
      <c r="I68" s="63">
        <f>Table12[[#This Row],[Column7]]+Table12[[#This Row],[Column8]]</f>
        <v>2084804301</v>
      </c>
      <c r="J68" s="56">
        <f>Table12[[#This Row],[2241775012.0000]]+Table12[[#This Row],[-1852333773.0000]]-Table12[[#This Row],[389441239.0000]]</f>
        <v>0</v>
      </c>
      <c r="K68" s="56">
        <f>Table12[[#This Row],[Column7]]+Table12[[#This Row],[Column8]]-Table12[[#This Row],[Column9]]</f>
        <v>0</v>
      </c>
    </row>
    <row r="69" spans="1:11" ht="23.1" customHeight="1" x14ac:dyDescent="0.45">
      <c r="A69" s="53" t="s">
        <v>29</v>
      </c>
      <c r="B69" s="63">
        <v>0</v>
      </c>
      <c r="C69" s="63">
        <v>0</v>
      </c>
      <c r="D69" s="63">
        <v>0</v>
      </c>
      <c r="E69" s="63">
        <f>Table12[[#This Row],[2241775012.0000]]+Table12[[#This Row],[-1852333773.0000]]</f>
        <v>0</v>
      </c>
      <c r="F69" s="63">
        <v>902800</v>
      </c>
      <c r="G69" s="63">
        <v>12420068541</v>
      </c>
      <c r="H69" s="63">
        <v>-10950435241</v>
      </c>
      <c r="I69" s="63">
        <f>Table12[[#This Row],[Column7]]+Table12[[#This Row],[Column8]]</f>
        <v>1469633300</v>
      </c>
      <c r="J69" s="56">
        <f>Table12[[#This Row],[2241775012.0000]]+Table12[[#This Row],[-1852333773.0000]]-Table12[[#This Row],[389441239.0000]]</f>
        <v>0</v>
      </c>
      <c r="K69" s="56">
        <f>Table12[[#This Row],[Column7]]+Table12[[#This Row],[Column8]]-Table12[[#This Row],[Column9]]</f>
        <v>0</v>
      </c>
    </row>
    <row r="70" spans="1:11" ht="23.1" customHeight="1" x14ac:dyDescent="0.45">
      <c r="A70" s="53" t="s">
        <v>150</v>
      </c>
      <c r="B70" s="63">
        <v>40171853</v>
      </c>
      <c r="C70" s="63">
        <v>17205353202</v>
      </c>
      <c r="D70" s="63">
        <v>-22784456875</v>
      </c>
      <c r="E70" s="63">
        <f>Table12[[#This Row],[2241775012.0000]]+Table12[[#This Row],[-1852333773.0000]]</f>
        <v>-5579103673</v>
      </c>
      <c r="F70" s="63">
        <v>40171853</v>
      </c>
      <c r="G70" s="63">
        <v>17205353202</v>
      </c>
      <c r="H70" s="63">
        <v>-22784456875</v>
      </c>
      <c r="I70" s="63">
        <f>Table12[[#This Row],[Column7]]+Table12[[#This Row],[Column8]]</f>
        <v>-5579103673</v>
      </c>
      <c r="J70" s="56">
        <f>Table12[[#This Row],[2241775012.0000]]+Table12[[#This Row],[-1852333773.0000]]-Table12[[#This Row],[389441239.0000]]</f>
        <v>0</v>
      </c>
      <c r="K70" s="56">
        <f>Table12[[#This Row],[Column7]]+Table12[[#This Row],[Column8]]-Table12[[#This Row],[Column9]]</f>
        <v>0</v>
      </c>
    </row>
    <row r="71" spans="1:11" ht="23.1" customHeight="1" x14ac:dyDescent="0.45">
      <c r="A71" s="53" t="s">
        <v>57</v>
      </c>
      <c r="B71" s="63">
        <v>109802</v>
      </c>
      <c r="C71" s="63">
        <v>1687685561</v>
      </c>
      <c r="D71" s="63">
        <v>-2024168338</v>
      </c>
      <c r="E71" s="63">
        <f>Table12[[#This Row],[2241775012.0000]]+Table12[[#This Row],[-1852333773.0000]]</f>
        <v>-336482777</v>
      </c>
      <c r="F71" s="63">
        <v>309802</v>
      </c>
      <c r="G71" s="63">
        <v>5180475973</v>
      </c>
      <c r="H71" s="63">
        <v>-5638550563</v>
      </c>
      <c r="I71" s="63">
        <f>Table12[[#This Row],[Column7]]+Table12[[#This Row],[Column8]]</f>
        <v>-458074590</v>
      </c>
      <c r="J71" s="56">
        <f>Table12[[#This Row],[2241775012.0000]]+Table12[[#This Row],[-1852333773.0000]]-Table12[[#This Row],[389441239.0000]]</f>
        <v>0</v>
      </c>
      <c r="K71" s="56">
        <f>Table12[[#This Row],[Column7]]+Table12[[#This Row],[Column8]]-Table12[[#This Row],[Column9]]</f>
        <v>0</v>
      </c>
    </row>
    <row r="72" spans="1:11" ht="23.1" customHeight="1" x14ac:dyDescent="0.45">
      <c r="A72" s="53" t="s">
        <v>151</v>
      </c>
      <c r="B72" s="63">
        <v>65000000</v>
      </c>
      <c r="C72" s="63">
        <v>24784722707</v>
      </c>
      <c r="D72" s="63">
        <v>-30548395542</v>
      </c>
      <c r="E72" s="63">
        <f>Table12[[#This Row],[2241775012.0000]]+Table12[[#This Row],[-1852333773.0000]]</f>
        <v>-5763672835</v>
      </c>
      <c r="F72" s="63">
        <v>65000000</v>
      </c>
      <c r="G72" s="63">
        <v>24784722707</v>
      </c>
      <c r="H72" s="63">
        <v>-30548395542</v>
      </c>
      <c r="I72" s="63">
        <f>Table12[[#This Row],[Column7]]+Table12[[#This Row],[Column8]]</f>
        <v>-5763672835</v>
      </c>
      <c r="J72" s="56">
        <f>Table12[[#This Row],[2241775012.0000]]+Table12[[#This Row],[-1852333773.0000]]-Table12[[#This Row],[389441239.0000]]</f>
        <v>0</v>
      </c>
      <c r="K72" s="56">
        <f>Table12[[#This Row],[Column7]]+Table12[[#This Row],[Column8]]-Table12[[#This Row],[Column9]]</f>
        <v>0</v>
      </c>
    </row>
    <row r="73" spans="1:11" ht="23.1" customHeight="1" x14ac:dyDescent="0.45">
      <c r="A73" s="53" t="s">
        <v>154</v>
      </c>
      <c r="B73" s="63">
        <v>800000</v>
      </c>
      <c r="C73" s="63">
        <v>10264040908</v>
      </c>
      <c r="D73" s="63">
        <v>-10352098673</v>
      </c>
      <c r="E73" s="63">
        <f>Table12[[#This Row],[2241775012.0000]]+Table12[[#This Row],[-1852333773.0000]]</f>
        <v>-88057765</v>
      </c>
      <c r="F73" s="63">
        <v>800000</v>
      </c>
      <c r="G73" s="63">
        <v>10264040908</v>
      </c>
      <c r="H73" s="63">
        <v>-10352098673</v>
      </c>
      <c r="I73" s="63">
        <f>Table12[[#This Row],[Column7]]+Table12[[#This Row],[Column8]]</f>
        <v>-88057765</v>
      </c>
      <c r="J73" s="56">
        <f>Table12[[#This Row],[2241775012.0000]]+Table12[[#This Row],[-1852333773.0000]]-Table12[[#This Row],[389441239.0000]]</f>
        <v>0</v>
      </c>
      <c r="K73" s="56">
        <f>Table12[[#This Row],[Column7]]+Table12[[#This Row],[Column8]]-Table12[[#This Row],[Column9]]</f>
        <v>0</v>
      </c>
    </row>
    <row r="74" spans="1:11" ht="23.1" customHeight="1" x14ac:dyDescent="0.45">
      <c r="A74" s="53" t="s">
        <v>230</v>
      </c>
      <c r="B74" s="63">
        <v>80719</v>
      </c>
      <c r="C74" s="63">
        <v>3269531589</v>
      </c>
      <c r="D74" s="63">
        <v>-3353883269</v>
      </c>
      <c r="E74" s="63">
        <f>Table12[[#This Row],[2241775012.0000]]+Table12[[#This Row],[-1852333773.0000]]</f>
        <v>-84351680</v>
      </c>
      <c r="F74" s="63">
        <v>80719</v>
      </c>
      <c r="G74" s="63">
        <v>3269531589</v>
      </c>
      <c r="H74" s="63">
        <v>-3353883269</v>
      </c>
      <c r="I74" s="63">
        <f>Table12[[#This Row],[Column7]]+Table12[[#This Row],[Column8]]</f>
        <v>-84351680</v>
      </c>
      <c r="J74" s="56">
        <f>Table12[[#This Row],[2241775012.0000]]+Table12[[#This Row],[-1852333773.0000]]-Table12[[#This Row],[389441239.0000]]</f>
        <v>0</v>
      </c>
      <c r="K74" s="56">
        <f>Table12[[#This Row],[Column7]]+Table12[[#This Row],[Column8]]-Table12[[#This Row],[Column9]]</f>
        <v>0</v>
      </c>
    </row>
    <row r="75" spans="1:11" ht="23.1" customHeight="1" x14ac:dyDescent="0.45">
      <c r="A75" s="53" t="s">
        <v>146</v>
      </c>
      <c r="B75" s="63">
        <v>4000000</v>
      </c>
      <c r="C75" s="63">
        <v>8369027193</v>
      </c>
      <c r="D75" s="63">
        <v>-10246688910</v>
      </c>
      <c r="E75" s="63">
        <f>Table12[[#This Row],[2241775012.0000]]+Table12[[#This Row],[-1852333773.0000]]</f>
        <v>-1877661717</v>
      </c>
      <c r="F75" s="63">
        <v>10800000</v>
      </c>
      <c r="G75" s="63">
        <v>26520731130</v>
      </c>
      <c r="H75" s="63">
        <v>-28545512873</v>
      </c>
      <c r="I75" s="63">
        <f>Table12[[#This Row],[Column7]]+Table12[[#This Row],[Column8]]</f>
        <v>-2024781743</v>
      </c>
      <c r="J75" s="56">
        <f>Table12[[#This Row],[2241775012.0000]]+Table12[[#This Row],[-1852333773.0000]]-Table12[[#This Row],[389441239.0000]]</f>
        <v>0</v>
      </c>
      <c r="K75" s="56">
        <f>Table12[[#This Row],[Column7]]+Table12[[#This Row],[Column8]]-Table12[[#This Row],[Column9]]</f>
        <v>0</v>
      </c>
    </row>
    <row r="76" spans="1:11" ht="23.1" customHeight="1" x14ac:dyDescent="0.45">
      <c r="A76" s="53" t="s">
        <v>152</v>
      </c>
      <c r="B76" s="63">
        <v>0</v>
      </c>
      <c r="C76" s="63">
        <v>-10642</v>
      </c>
      <c r="D76" s="63">
        <v>0</v>
      </c>
      <c r="E76" s="63">
        <f>Table12[[#This Row],[2241775012.0000]]+Table12[[#This Row],[-1852333773.0000]]</f>
        <v>-10642</v>
      </c>
      <c r="F76" s="63">
        <v>0</v>
      </c>
      <c r="G76" s="63">
        <v>-10642</v>
      </c>
      <c r="H76" s="63">
        <v>0</v>
      </c>
      <c r="I76" s="63">
        <f>Table12[[#This Row],[Column7]]+Table12[[#This Row],[Column8]]</f>
        <v>-10642</v>
      </c>
      <c r="J76" s="56">
        <f>Table12[[#This Row],[2241775012.0000]]+Table12[[#This Row],[-1852333773.0000]]-Table12[[#This Row],[389441239.0000]]</f>
        <v>0</v>
      </c>
      <c r="K76" s="56">
        <f>Table12[[#This Row],[Column7]]+Table12[[#This Row],[Column8]]-Table12[[#This Row],[Column9]]</f>
        <v>0</v>
      </c>
    </row>
    <row r="77" spans="1:11" ht="23.1" customHeight="1" x14ac:dyDescent="0.45">
      <c r="A77" s="53" t="s">
        <v>162</v>
      </c>
      <c r="B77" s="63">
        <v>0</v>
      </c>
      <c r="C77" s="63">
        <v>0</v>
      </c>
      <c r="D77" s="63">
        <v>0</v>
      </c>
      <c r="E77" s="63">
        <f>Table12[[#This Row],[2241775012.0000]]+Table12[[#This Row],[-1852333773.0000]]</f>
        <v>0</v>
      </c>
      <c r="F77" s="63">
        <v>73879</v>
      </c>
      <c r="G77" s="63">
        <v>1295876787</v>
      </c>
      <c r="H77" s="63">
        <v>-1294985185</v>
      </c>
      <c r="I77" s="63">
        <f>Table12[[#This Row],[Column7]]+Table12[[#This Row],[Column8]]</f>
        <v>891602</v>
      </c>
      <c r="J77" s="56">
        <f>Table12[[#This Row],[2241775012.0000]]+Table12[[#This Row],[-1852333773.0000]]-Table12[[#This Row],[389441239.0000]]</f>
        <v>0</v>
      </c>
      <c r="K77" s="56">
        <f>Table12[[#This Row],[Column7]]+Table12[[#This Row],[Column8]]-Table12[[#This Row],[Column9]]</f>
        <v>0</v>
      </c>
    </row>
    <row r="78" spans="1:11" ht="23.1" customHeight="1" x14ac:dyDescent="0.45">
      <c r="A78" s="53" t="s">
        <v>63</v>
      </c>
      <c r="B78" s="63">
        <v>0</v>
      </c>
      <c r="C78" s="63">
        <v>0</v>
      </c>
      <c r="D78" s="63">
        <v>0</v>
      </c>
      <c r="E78" s="63">
        <f>Table12[[#This Row],[2241775012.0000]]+Table12[[#This Row],[-1852333773.0000]]</f>
        <v>0</v>
      </c>
      <c r="F78" s="63">
        <v>54422</v>
      </c>
      <c r="G78" s="63">
        <v>30940516548</v>
      </c>
      <c r="H78" s="63">
        <v>-30037131445</v>
      </c>
      <c r="I78" s="63">
        <f>Table12[[#This Row],[Column7]]+Table12[[#This Row],[Column8]]</f>
        <v>903385103</v>
      </c>
      <c r="J78" s="56">
        <f>Table12[[#This Row],[2241775012.0000]]+Table12[[#This Row],[-1852333773.0000]]-Table12[[#This Row],[389441239.0000]]</f>
        <v>0</v>
      </c>
      <c r="K78" s="56">
        <f>Table12[[#This Row],[Column7]]+Table12[[#This Row],[Column8]]-Table12[[#This Row],[Column9]]</f>
        <v>0</v>
      </c>
    </row>
    <row r="79" spans="1:11" ht="23.1" customHeight="1" x14ac:dyDescent="0.45">
      <c r="A79" s="53" t="s">
        <v>159</v>
      </c>
      <c r="B79" s="63">
        <v>68000000</v>
      </c>
      <c r="C79" s="63">
        <v>-6304317404</v>
      </c>
      <c r="D79" s="63">
        <v>3134464482</v>
      </c>
      <c r="E79" s="63">
        <f>Table12[[#This Row],[2241775012.0000]]+Table12[[#This Row],[-1852333773.0000]]</f>
        <v>-3169852922</v>
      </c>
      <c r="F79" s="63">
        <v>68000000</v>
      </c>
      <c r="G79" s="63">
        <v>-5818768604</v>
      </c>
      <c r="H79" s="63">
        <v>3134464482</v>
      </c>
      <c r="I79" s="63">
        <f>Table12[[#This Row],[Column7]]+Table12[[#This Row],[Column8]]</f>
        <v>-2684304122</v>
      </c>
      <c r="J79" s="56">
        <f>Table12[[#This Row],[2241775012.0000]]+Table12[[#This Row],[-1852333773.0000]]-Table12[[#This Row],[389441239.0000]]</f>
        <v>0</v>
      </c>
      <c r="K79" s="56">
        <f>Table12[[#This Row],[Column7]]+Table12[[#This Row],[Column8]]-Table12[[#This Row],[Column9]]</f>
        <v>0</v>
      </c>
    </row>
    <row r="80" spans="1:11" ht="23.1" customHeight="1" x14ac:dyDescent="0.45">
      <c r="A80" s="53" t="s">
        <v>183</v>
      </c>
      <c r="B80" s="63">
        <v>1000000</v>
      </c>
      <c r="C80" s="63">
        <v>-8006056</v>
      </c>
      <c r="D80" s="63">
        <v>225000000</v>
      </c>
      <c r="E80" s="63">
        <f>Table12[[#This Row],[2241775012.0000]]+Table12[[#This Row],[-1852333773.0000]]</f>
        <v>216993944</v>
      </c>
      <c r="F80" s="63">
        <v>0</v>
      </c>
      <c r="G80" s="63">
        <v>216823507</v>
      </c>
      <c r="H80" s="63">
        <v>0</v>
      </c>
      <c r="I80" s="63">
        <f>Table12[[#This Row],[Column7]]+Table12[[#This Row],[Column8]]</f>
        <v>216823507</v>
      </c>
      <c r="J80" s="56">
        <f>Table12[[#This Row],[2241775012.0000]]+Table12[[#This Row],[-1852333773.0000]]-Table12[[#This Row],[389441239.0000]]</f>
        <v>0</v>
      </c>
      <c r="K80" s="56">
        <f>Table12[[#This Row],[Column7]]+Table12[[#This Row],[Column8]]-Table12[[#This Row],[Column9]]</f>
        <v>0</v>
      </c>
    </row>
    <row r="81" spans="1:11" ht="23.1" customHeight="1" x14ac:dyDescent="0.45">
      <c r="A81" s="53" t="s">
        <v>192</v>
      </c>
      <c r="B81" s="63">
        <v>16977000</v>
      </c>
      <c r="C81" s="63">
        <v>53755401</v>
      </c>
      <c r="D81" s="63">
        <v>907701000</v>
      </c>
      <c r="E81" s="63">
        <f>Table12[[#This Row],[2241775012.0000]]+Table12[[#This Row],[-1852333773.0000]]</f>
        <v>961456401</v>
      </c>
      <c r="F81" s="63">
        <v>0</v>
      </c>
      <c r="G81" s="63">
        <v>960768880</v>
      </c>
      <c r="H81" s="63">
        <v>0</v>
      </c>
      <c r="I81" s="63">
        <f>Table12[[#This Row],[Column7]]+Table12[[#This Row],[Column8]]</f>
        <v>960768880</v>
      </c>
      <c r="J81" s="56">
        <f>Table12[[#This Row],[2241775012.0000]]+Table12[[#This Row],[-1852333773.0000]]-Table12[[#This Row],[389441239.0000]]</f>
        <v>0</v>
      </c>
      <c r="K81" s="56">
        <f>Table12[[#This Row],[Column7]]+Table12[[#This Row],[Column8]]-Table12[[#This Row],[Column9]]</f>
        <v>0</v>
      </c>
    </row>
    <row r="82" spans="1:11" ht="23.1" customHeight="1" x14ac:dyDescent="0.45">
      <c r="A82" s="53" t="s">
        <v>188</v>
      </c>
      <c r="B82" s="63">
        <v>50000000</v>
      </c>
      <c r="C82" s="63">
        <v>-2174346841</v>
      </c>
      <c r="D82" s="63">
        <v>2990273474</v>
      </c>
      <c r="E82" s="63">
        <f>Table12[[#This Row],[2241775012.0000]]+Table12[[#This Row],[-1852333773.0000]]</f>
        <v>815926633</v>
      </c>
      <c r="F82" s="63">
        <v>26000000</v>
      </c>
      <c r="G82" s="63">
        <v>3844559490</v>
      </c>
      <c r="H82" s="63">
        <v>-3033195580</v>
      </c>
      <c r="I82" s="63">
        <f>Table12[[#This Row],[Column7]]+Table12[[#This Row],[Column8]]</f>
        <v>811363910</v>
      </c>
      <c r="J82" s="56">
        <f>Table12[[#This Row],[2241775012.0000]]+Table12[[#This Row],[-1852333773.0000]]-Table12[[#This Row],[389441239.0000]]</f>
        <v>0</v>
      </c>
      <c r="K82" s="56">
        <f>Table12[[#This Row],[Column7]]+Table12[[#This Row],[Column8]]-Table12[[#This Row],[Column9]]</f>
        <v>0</v>
      </c>
    </row>
    <row r="83" spans="1:11" ht="23.1" customHeight="1" x14ac:dyDescent="0.45">
      <c r="A83" s="53" t="s">
        <v>173</v>
      </c>
      <c r="B83" s="63">
        <v>5757000</v>
      </c>
      <c r="C83" s="63">
        <v>-317815550</v>
      </c>
      <c r="D83" s="63">
        <v>3757616989</v>
      </c>
      <c r="E83" s="63">
        <f>Table12[[#This Row],[2241775012.0000]]+Table12[[#This Row],[-1852333773.0000]]</f>
        <v>3439801439</v>
      </c>
      <c r="F83" s="63">
        <v>0</v>
      </c>
      <c r="G83" s="63">
        <v>3789938207</v>
      </c>
      <c r="H83" s="63">
        <v>0</v>
      </c>
      <c r="I83" s="63">
        <f>Table12[[#This Row],[Column7]]+Table12[[#This Row],[Column8]]</f>
        <v>3789938207</v>
      </c>
      <c r="J83" s="56">
        <f>Table12[[#This Row],[2241775012.0000]]+Table12[[#This Row],[-1852333773.0000]]-Table12[[#This Row],[389441239.0000]]</f>
        <v>0</v>
      </c>
      <c r="K83" s="56">
        <f>Table12[[#This Row],[Column7]]+Table12[[#This Row],[Column8]]-Table12[[#This Row],[Column9]]</f>
        <v>0</v>
      </c>
    </row>
    <row r="84" spans="1:11" ht="23.1" customHeight="1" x14ac:dyDescent="0.45">
      <c r="A84" s="53" t="s">
        <v>266</v>
      </c>
      <c r="B84" s="63">
        <v>1000000</v>
      </c>
      <c r="C84" s="63">
        <v>-1308033690</v>
      </c>
      <c r="D84" s="63">
        <v>1320174930</v>
      </c>
      <c r="E84" s="63">
        <f>Table12[[#This Row],[2241775012.0000]]+Table12[[#This Row],[-1852333773.0000]]</f>
        <v>12141240</v>
      </c>
      <c r="F84" s="63">
        <v>1000000</v>
      </c>
      <c r="G84" s="63">
        <v>-1308033690</v>
      </c>
      <c r="H84" s="63">
        <v>1320174930</v>
      </c>
      <c r="I84" s="63">
        <f>Table12[[#This Row],[Column7]]+Table12[[#This Row],[Column8]]</f>
        <v>12141240</v>
      </c>
      <c r="J84" s="56">
        <f>Table12[[#This Row],[2241775012.0000]]+Table12[[#This Row],[-1852333773.0000]]-Table12[[#This Row],[389441239.0000]]</f>
        <v>0</v>
      </c>
      <c r="K84" s="56">
        <f>Table12[[#This Row],[Column7]]+Table12[[#This Row],[Column8]]-Table12[[#This Row],[Column9]]</f>
        <v>0</v>
      </c>
    </row>
    <row r="85" spans="1:11" ht="23.1" customHeight="1" x14ac:dyDescent="0.45">
      <c r="A85" s="53" t="s">
        <v>184</v>
      </c>
      <c r="B85" s="63">
        <v>8000000</v>
      </c>
      <c r="C85" s="63">
        <v>-27871070</v>
      </c>
      <c r="D85" s="63">
        <v>421000000</v>
      </c>
      <c r="E85" s="63">
        <f>Table12[[#This Row],[2241775012.0000]]+Table12[[#This Row],[-1852333773.0000]]</f>
        <v>393128930</v>
      </c>
      <c r="F85" s="63">
        <v>0</v>
      </c>
      <c r="G85" s="63">
        <v>392810062</v>
      </c>
      <c r="H85" s="63">
        <v>0</v>
      </c>
      <c r="I85" s="63">
        <f>Table12[[#This Row],[Column7]]+Table12[[#This Row],[Column8]]</f>
        <v>392810062</v>
      </c>
      <c r="J85" s="56">
        <f>Table12[[#This Row],[2241775012.0000]]+Table12[[#This Row],[-1852333773.0000]]-Table12[[#This Row],[389441239.0000]]</f>
        <v>0</v>
      </c>
      <c r="K85" s="56">
        <f>Table12[[#This Row],[Column7]]+Table12[[#This Row],[Column8]]-Table12[[#This Row],[Column9]]</f>
        <v>0</v>
      </c>
    </row>
    <row r="86" spans="1:11" ht="23.1" customHeight="1" x14ac:dyDescent="0.45">
      <c r="A86" s="53" t="s">
        <v>195</v>
      </c>
      <c r="B86" s="63">
        <v>198000</v>
      </c>
      <c r="C86" s="63">
        <v>17113020703</v>
      </c>
      <c r="D86" s="63">
        <v>-15838748345</v>
      </c>
      <c r="E86" s="63">
        <f>Table12[[#This Row],[2241775012.0000]]+Table12[[#This Row],[-1852333773.0000]]</f>
        <v>1274272358</v>
      </c>
      <c r="F86" s="63">
        <v>-2000</v>
      </c>
      <c r="G86" s="63">
        <v>19277664752</v>
      </c>
      <c r="H86" s="63">
        <v>-18005033345</v>
      </c>
      <c r="I86" s="63">
        <f>Table12[[#This Row],[Column7]]+Table12[[#This Row],[Column8]]</f>
        <v>1272631407</v>
      </c>
      <c r="J86" s="56">
        <f>Table12[[#This Row],[2241775012.0000]]+Table12[[#This Row],[-1852333773.0000]]-Table12[[#This Row],[389441239.0000]]</f>
        <v>0</v>
      </c>
      <c r="K86" s="56">
        <f>Table12[[#This Row],[Column7]]+Table12[[#This Row],[Column8]]-Table12[[#This Row],[Column9]]</f>
        <v>0</v>
      </c>
    </row>
    <row r="87" spans="1:11" ht="23.1" customHeight="1" x14ac:dyDescent="0.45">
      <c r="A87" s="53" t="s">
        <v>267</v>
      </c>
      <c r="B87" s="63">
        <v>0</v>
      </c>
      <c r="C87" s="63">
        <v>1889031353</v>
      </c>
      <c r="D87" s="63">
        <v>0</v>
      </c>
      <c r="E87" s="63">
        <f>Table12[[#This Row],[2241775012.0000]]+Table12[[#This Row],[-1852333773.0000]]</f>
        <v>1889031353</v>
      </c>
      <c r="F87" s="63">
        <v>0</v>
      </c>
      <c r="G87" s="63">
        <v>1889031353</v>
      </c>
      <c r="H87" s="63">
        <v>0</v>
      </c>
      <c r="I87" s="63">
        <f>Table12[[#This Row],[Column7]]+Table12[[#This Row],[Column8]]</f>
        <v>1889031353</v>
      </c>
      <c r="J87" s="56">
        <f>Table12[[#This Row],[2241775012.0000]]+Table12[[#This Row],[-1852333773.0000]]-Table12[[#This Row],[389441239.0000]]</f>
        <v>0</v>
      </c>
      <c r="K87" s="56">
        <f>Table12[[#This Row],[Column7]]+Table12[[#This Row],[Column8]]-Table12[[#This Row],[Column9]]</f>
        <v>0</v>
      </c>
    </row>
    <row r="88" spans="1:11" ht="23.1" customHeight="1" x14ac:dyDescent="0.45">
      <c r="A88" s="53" t="s">
        <v>193</v>
      </c>
      <c r="B88" s="63">
        <v>-68000</v>
      </c>
      <c r="C88" s="63">
        <v>939601297</v>
      </c>
      <c r="D88" s="63">
        <v>-875330966</v>
      </c>
      <c r="E88" s="63">
        <f>Table12[[#This Row],[2241775012.0000]]+Table12[[#This Row],[-1852333773.0000]]</f>
        <v>64270331</v>
      </c>
      <c r="F88" s="63">
        <v>-118000</v>
      </c>
      <c r="G88" s="63">
        <v>1239374047</v>
      </c>
      <c r="H88" s="63">
        <v>-1175330966</v>
      </c>
      <c r="I88" s="63">
        <f>Table12[[#This Row],[Column7]]+Table12[[#This Row],[Column8]]</f>
        <v>64043081</v>
      </c>
      <c r="J88" s="56">
        <f>Table12[[#This Row],[2241775012.0000]]+Table12[[#This Row],[-1852333773.0000]]-Table12[[#This Row],[389441239.0000]]</f>
        <v>0</v>
      </c>
      <c r="K88" s="56">
        <f>Table12[[#This Row],[Column7]]+Table12[[#This Row],[Column8]]-Table12[[#This Row],[Column9]]</f>
        <v>0</v>
      </c>
    </row>
    <row r="89" spans="1:11" ht="23.1" customHeight="1" x14ac:dyDescent="0.45">
      <c r="A89" s="53" t="s">
        <v>174</v>
      </c>
      <c r="B89" s="63">
        <v>15000000</v>
      </c>
      <c r="C89" s="63">
        <v>-314237811</v>
      </c>
      <c r="D89" s="63">
        <v>1016000000</v>
      </c>
      <c r="E89" s="63">
        <f>Table12[[#This Row],[2241775012.0000]]+Table12[[#This Row],[-1852333773.0000]]</f>
        <v>701762189</v>
      </c>
      <c r="F89" s="63">
        <v>0</v>
      </c>
      <c r="G89" s="63">
        <v>700992574</v>
      </c>
      <c r="H89" s="63">
        <v>0</v>
      </c>
      <c r="I89" s="63">
        <f>Table12[[#This Row],[Column7]]+Table12[[#This Row],[Column8]]</f>
        <v>700992574</v>
      </c>
      <c r="J89" s="56">
        <f>Table12[[#This Row],[2241775012.0000]]+Table12[[#This Row],[-1852333773.0000]]-Table12[[#This Row],[389441239.0000]]</f>
        <v>0</v>
      </c>
      <c r="K89" s="56">
        <f>Table12[[#This Row],[Column7]]+Table12[[#This Row],[Column8]]-Table12[[#This Row],[Column9]]</f>
        <v>0</v>
      </c>
    </row>
    <row r="90" spans="1:11" ht="23.1" customHeight="1" x14ac:dyDescent="0.45">
      <c r="A90" s="53" t="s">
        <v>179</v>
      </c>
      <c r="B90" s="63">
        <v>5300000</v>
      </c>
      <c r="C90" s="63">
        <v>73247196</v>
      </c>
      <c r="D90" s="63">
        <v>1111330000</v>
      </c>
      <c r="E90" s="63">
        <f>Table12[[#This Row],[2241775012.0000]]+Table12[[#This Row],[-1852333773.0000]]</f>
        <v>1184577196</v>
      </c>
      <c r="F90" s="63">
        <v>0</v>
      </c>
      <c r="G90" s="63">
        <v>1183735390</v>
      </c>
      <c r="H90" s="63">
        <v>0</v>
      </c>
      <c r="I90" s="63">
        <f>Table12[[#This Row],[Column7]]+Table12[[#This Row],[Column8]]</f>
        <v>1183735390</v>
      </c>
      <c r="J90" s="56">
        <f>Table12[[#This Row],[2241775012.0000]]+Table12[[#This Row],[-1852333773.0000]]-Table12[[#This Row],[389441239.0000]]</f>
        <v>0</v>
      </c>
      <c r="K90" s="56">
        <f>Table12[[#This Row],[Column7]]+Table12[[#This Row],[Column8]]-Table12[[#This Row],[Column9]]</f>
        <v>0</v>
      </c>
    </row>
    <row r="91" spans="1:11" ht="23.1" customHeight="1" x14ac:dyDescent="0.45">
      <c r="A91" s="53" t="s">
        <v>177</v>
      </c>
      <c r="B91" s="63">
        <v>10000000</v>
      </c>
      <c r="C91" s="63">
        <v>-105097681</v>
      </c>
      <c r="D91" s="63">
        <v>691888156</v>
      </c>
      <c r="E91" s="63">
        <f>Table12[[#This Row],[2241775012.0000]]+Table12[[#This Row],[-1852333773.0000]]</f>
        <v>586790475</v>
      </c>
      <c r="F91" s="63">
        <v>1000000</v>
      </c>
      <c r="G91" s="63">
        <v>599266390</v>
      </c>
      <c r="H91" s="63">
        <v>-13009844</v>
      </c>
      <c r="I91" s="63">
        <f>Table12[[#This Row],[Column7]]+Table12[[#This Row],[Column8]]</f>
        <v>586256546</v>
      </c>
      <c r="J91" s="56">
        <f>Table12[[#This Row],[2241775012.0000]]+Table12[[#This Row],[-1852333773.0000]]-Table12[[#This Row],[389441239.0000]]</f>
        <v>0</v>
      </c>
      <c r="K91" s="56">
        <f>Table12[[#This Row],[Column7]]+Table12[[#This Row],[Column8]]-Table12[[#This Row],[Column9]]</f>
        <v>0</v>
      </c>
    </row>
    <row r="92" spans="1:11" ht="23.1" customHeight="1" x14ac:dyDescent="0.45">
      <c r="A92" s="53" t="s">
        <v>178</v>
      </c>
      <c r="B92" s="63">
        <v>18395000</v>
      </c>
      <c r="C92" s="63">
        <v>3615780768</v>
      </c>
      <c r="D92" s="63">
        <v>2154021792</v>
      </c>
      <c r="E92" s="63">
        <f>Table12[[#This Row],[2241775012.0000]]+Table12[[#This Row],[-1852333773.0000]]</f>
        <v>5769802560</v>
      </c>
      <c r="F92" s="63">
        <v>3395000</v>
      </c>
      <c r="G92" s="63">
        <v>5805121190</v>
      </c>
      <c r="H92" s="63">
        <v>-36978208</v>
      </c>
      <c r="I92" s="63">
        <f>Table12[[#This Row],[Column7]]+Table12[[#This Row],[Column8]]</f>
        <v>5768142982</v>
      </c>
      <c r="J92" s="56">
        <f>Table12[[#This Row],[2241775012.0000]]+Table12[[#This Row],[-1852333773.0000]]-Table12[[#This Row],[389441239.0000]]</f>
        <v>0</v>
      </c>
      <c r="K92" s="56">
        <f>Table12[[#This Row],[Column7]]+Table12[[#This Row],[Column8]]-Table12[[#This Row],[Column9]]</f>
        <v>0</v>
      </c>
    </row>
    <row r="93" spans="1:11" ht="23.1" customHeight="1" x14ac:dyDescent="0.45">
      <c r="A93" s="53" t="s">
        <v>194</v>
      </c>
      <c r="B93" s="63">
        <v>3900000</v>
      </c>
      <c r="C93" s="63">
        <v>-1302461842</v>
      </c>
      <c r="D93" s="63">
        <v>3805708095</v>
      </c>
      <c r="E93" s="63">
        <f>Table12[[#This Row],[2241775012.0000]]+Table12[[#This Row],[-1852333773.0000]]</f>
        <v>2503246253</v>
      </c>
      <c r="F93" s="63">
        <v>-100000</v>
      </c>
      <c r="G93" s="63">
        <v>2597722382</v>
      </c>
      <c r="H93" s="63">
        <v>-97582259</v>
      </c>
      <c r="I93" s="63">
        <f>Table12[[#This Row],[Column7]]+Table12[[#This Row],[Column8]]</f>
        <v>2500140123</v>
      </c>
      <c r="J93" s="56">
        <f>Table12[[#This Row],[2241775012.0000]]+Table12[[#This Row],[-1852333773.0000]]-Table12[[#This Row],[389441239.0000]]</f>
        <v>0</v>
      </c>
      <c r="K93" s="56">
        <f>Table12[[#This Row],[Column7]]+Table12[[#This Row],[Column8]]-Table12[[#This Row],[Column9]]</f>
        <v>0</v>
      </c>
    </row>
    <row r="94" spans="1:11" ht="23.1" customHeight="1" x14ac:dyDescent="0.45">
      <c r="A94" s="53" t="s">
        <v>255</v>
      </c>
      <c r="B94" s="63">
        <v>20000</v>
      </c>
      <c r="C94" s="63">
        <v>431672760</v>
      </c>
      <c r="D94" s="63">
        <v>-424334482</v>
      </c>
      <c r="E94" s="63">
        <f>Table12[[#This Row],[2241775012.0000]]+Table12[[#This Row],[-1852333773.0000]]</f>
        <v>7338278</v>
      </c>
      <c r="F94" s="63">
        <v>20000</v>
      </c>
      <c r="G94" s="63">
        <v>431672760</v>
      </c>
      <c r="H94" s="63">
        <v>-424334482</v>
      </c>
      <c r="I94" s="63">
        <f>Table12[[#This Row],[Column7]]+Table12[[#This Row],[Column8]]</f>
        <v>7338278</v>
      </c>
      <c r="J94" s="56">
        <f>Table12[[#This Row],[2241775012.0000]]+Table12[[#This Row],[-1852333773.0000]]-Table12[[#This Row],[389441239.0000]]</f>
        <v>0</v>
      </c>
      <c r="K94" s="56">
        <f>Table12[[#This Row],[Column7]]+Table12[[#This Row],[Column8]]-Table12[[#This Row],[Column9]]</f>
        <v>0</v>
      </c>
    </row>
    <row r="95" spans="1:11" ht="23.1" customHeight="1" x14ac:dyDescent="0.45">
      <c r="A95" s="53" t="s">
        <v>182</v>
      </c>
      <c r="B95" s="63">
        <v>-52000</v>
      </c>
      <c r="C95" s="63">
        <v>56600628</v>
      </c>
      <c r="D95" s="63">
        <v>-47362000</v>
      </c>
      <c r="E95" s="63">
        <f>Table12[[#This Row],[2241775012.0000]]+Table12[[#This Row],[-1852333773.0000]]</f>
        <v>9238628</v>
      </c>
      <c r="F95" s="63">
        <v>-100000</v>
      </c>
      <c r="G95" s="63">
        <v>169153315</v>
      </c>
      <c r="H95" s="63">
        <v>-160000000</v>
      </c>
      <c r="I95" s="63">
        <f>Table12[[#This Row],[Column7]]+Table12[[#This Row],[Column8]]</f>
        <v>9153315</v>
      </c>
      <c r="J95" s="56">
        <f>Table12[[#This Row],[2241775012.0000]]+Table12[[#This Row],[-1852333773.0000]]-Table12[[#This Row],[389441239.0000]]</f>
        <v>0</v>
      </c>
      <c r="K95" s="56">
        <f>Table12[[#This Row],[Column7]]+Table12[[#This Row],[Column8]]-Table12[[#This Row],[Column9]]</f>
        <v>0</v>
      </c>
    </row>
    <row r="96" spans="1:11" ht="23.1" customHeight="1" x14ac:dyDescent="0.45">
      <c r="A96" s="53" t="s">
        <v>197</v>
      </c>
      <c r="B96" s="63">
        <v>1811000</v>
      </c>
      <c r="C96" s="63">
        <v>-36247435</v>
      </c>
      <c r="D96" s="63">
        <v>201021000</v>
      </c>
      <c r="E96" s="63">
        <f>Table12[[#This Row],[2241775012.0000]]+Table12[[#This Row],[-1852333773.0000]]</f>
        <v>164773565</v>
      </c>
      <c r="F96" s="63">
        <v>0</v>
      </c>
      <c r="G96" s="63">
        <v>164621303</v>
      </c>
      <c r="H96" s="63">
        <v>0</v>
      </c>
      <c r="I96" s="63">
        <f>Table12[[#This Row],[Column7]]+Table12[[#This Row],[Column8]]</f>
        <v>164621303</v>
      </c>
      <c r="J96" s="56">
        <f>Table12[[#This Row],[2241775012.0000]]+Table12[[#This Row],[-1852333773.0000]]-Table12[[#This Row],[389441239.0000]]</f>
        <v>0</v>
      </c>
      <c r="K96" s="56">
        <f>Table12[[#This Row],[Column7]]+Table12[[#This Row],[Column8]]-Table12[[#This Row],[Column9]]</f>
        <v>0</v>
      </c>
    </row>
    <row r="97" spans="1:11" ht="23.1" customHeight="1" x14ac:dyDescent="0.45">
      <c r="A97" s="53" t="s">
        <v>176</v>
      </c>
      <c r="B97" s="63">
        <v>2000000</v>
      </c>
      <c r="C97" s="63">
        <v>-7540700</v>
      </c>
      <c r="D97" s="63">
        <v>126672000</v>
      </c>
      <c r="E97" s="63">
        <f>Table12[[#This Row],[2241775012.0000]]+Table12[[#This Row],[-1852333773.0000]]</f>
        <v>119131300</v>
      </c>
      <c r="F97" s="63">
        <v>0</v>
      </c>
      <c r="G97" s="63">
        <v>119035353</v>
      </c>
      <c r="H97" s="63">
        <v>0</v>
      </c>
      <c r="I97" s="63">
        <f>Table12[[#This Row],[Column7]]+Table12[[#This Row],[Column8]]</f>
        <v>119035353</v>
      </c>
      <c r="J97" s="56">
        <f>Table12[[#This Row],[2241775012.0000]]+Table12[[#This Row],[-1852333773.0000]]-Table12[[#This Row],[389441239.0000]]</f>
        <v>0</v>
      </c>
      <c r="K97" s="56">
        <f>Table12[[#This Row],[Column7]]+Table12[[#This Row],[Column8]]-Table12[[#This Row],[Column9]]</f>
        <v>0</v>
      </c>
    </row>
    <row r="98" spans="1:11" ht="23.1" customHeight="1" x14ac:dyDescent="0.45">
      <c r="A98" s="53" t="s">
        <v>167</v>
      </c>
      <c r="B98" s="63">
        <v>100000</v>
      </c>
      <c r="C98" s="63">
        <v>-2851152</v>
      </c>
      <c r="D98" s="63">
        <v>97302494</v>
      </c>
      <c r="E98" s="63">
        <f>Table12[[#This Row],[2241775012.0000]]+Table12[[#This Row],[-1852333773.0000]]</f>
        <v>94451342</v>
      </c>
      <c r="F98" s="63">
        <v>0</v>
      </c>
      <c r="G98" s="63">
        <v>856524236</v>
      </c>
      <c r="H98" s="63">
        <v>0</v>
      </c>
      <c r="I98" s="63">
        <f>Table12[[#This Row],[Column7]]+Table12[[#This Row],[Column8]]</f>
        <v>856524236</v>
      </c>
      <c r="J98" s="56">
        <f>Table12[[#This Row],[2241775012.0000]]+Table12[[#This Row],[-1852333773.0000]]-Table12[[#This Row],[389441239.0000]]</f>
        <v>0</v>
      </c>
      <c r="K98" s="56">
        <f>Table12[[#This Row],[Column7]]+Table12[[#This Row],[Column8]]-Table12[[#This Row],[Column9]]</f>
        <v>0</v>
      </c>
    </row>
    <row r="99" spans="1:11" ht="23.1" customHeight="1" x14ac:dyDescent="0.45">
      <c r="A99" s="53" t="s">
        <v>157</v>
      </c>
      <c r="B99" s="63">
        <v>0</v>
      </c>
      <c r="C99" s="63">
        <v>0</v>
      </c>
      <c r="D99" s="63">
        <v>0</v>
      </c>
      <c r="E99" s="63">
        <f>Table12[[#This Row],[2241775012.0000]]+Table12[[#This Row],[-1852333773.0000]]</f>
        <v>0</v>
      </c>
      <c r="F99" s="63">
        <v>7000000</v>
      </c>
      <c r="G99" s="63">
        <v>735275923</v>
      </c>
      <c r="H99" s="63">
        <v>-420318122</v>
      </c>
      <c r="I99" s="63">
        <f>Table12[[#This Row],[Column7]]+Table12[[#This Row],[Column8]]</f>
        <v>314957801</v>
      </c>
      <c r="J99" s="56">
        <f>Table12[[#This Row],[2241775012.0000]]+Table12[[#This Row],[-1852333773.0000]]-Table12[[#This Row],[389441239.0000]]</f>
        <v>0</v>
      </c>
      <c r="K99" s="56">
        <f>Table12[[#This Row],[Column7]]+Table12[[#This Row],[Column8]]-Table12[[#This Row],[Column9]]</f>
        <v>0</v>
      </c>
    </row>
    <row r="100" spans="1:11" ht="23.1" customHeight="1" x14ac:dyDescent="0.45">
      <c r="A100" s="53" t="s">
        <v>175</v>
      </c>
      <c r="B100" s="63">
        <v>47000000</v>
      </c>
      <c r="C100" s="63">
        <v>167674089</v>
      </c>
      <c r="D100" s="63">
        <v>2244210000</v>
      </c>
      <c r="E100" s="63">
        <f>Table12[[#This Row],[2241775012.0000]]+Table12[[#This Row],[-1852333773.0000]]</f>
        <v>2411884089</v>
      </c>
      <c r="F100" s="63">
        <v>0</v>
      </c>
      <c r="G100" s="63">
        <v>2410184245</v>
      </c>
      <c r="H100" s="63">
        <v>0</v>
      </c>
      <c r="I100" s="63">
        <f>Table12[[#This Row],[Column7]]+Table12[[#This Row],[Column8]]</f>
        <v>2410184245</v>
      </c>
      <c r="J100" s="56">
        <f>Table12[[#This Row],[2241775012.0000]]+Table12[[#This Row],[-1852333773.0000]]-Table12[[#This Row],[389441239.0000]]</f>
        <v>0</v>
      </c>
      <c r="K100" s="56">
        <f>Table12[[#This Row],[Column7]]+Table12[[#This Row],[Column8]]-Table12[[#This Row],[Column9]]</f>
        <v>0</v>
      </c>
    </row>
    <row r="101" spans="1:11" ht="23.1" customHeight="1" x14ac:dyDescent="0.45">
      <c r="A101" s="53" t="s">
        <v>268</v>
      </c>
      <c r="B101" s="63">
        <v>20000</v>
      </c>
      <c r="C101" s="63">
        <v>-260130000</v>
      </c>
      <c r="D101" s="63">
        <v>268912145</v>
      </c>
      <c r="E101" s="63">
        <f>Table12[[#This Row],[2241775012.0000]]+Table12[[#This Row],[-1852333773.0000]]</f>
        <v>8782145</v>
      </c>
      <c r="F101" s="63">
        <v>20000</v>
      </c>
      <c r="G101" s="63">
        <v>-260130000</v>
      </c>
      <c r="H101" s="63">
        <v>268912145</v>
      </c>
      <c r="I101" s="63">
        <f>Table12[[#This Row],[Column7]]+Table12[[#This Row],[Column8]]</f>
        <v>8782145</v>
      </c>
      <c r="J101" s="56">
        <f>Table12[[#This Row],[2241775012.0000]]+Table12[[#This Row],[-1852333773.0000]]-Table12[[#This Row],[389441239.0000]]</f>
        <v>0</v>
      </c>
      <c r="K101" s="56">
        <f>Table12[[#This Row],[Column7]]+Table12[[#This Row],[Column8]]-Table12[[#This Row],[Column9]]</f>
        <v>0</v>
      </c>
    </row>
    <row r="102" spans="1:11" ht="23.1" customHeight="1" x14ac:dyDescent="0.45">
      <c r="A102" s="53" t="s">
        <v>189</v>
      </c>
      <c r="B102" s="63">
        <v>17000000</v>
      </c>
      <c r="C102" s="63">
        <v>-144109079</v>
      </c>
      <c r="D102" s="63">
        <v>1190000000</v>
      </c>
      <c r="E102" s="63">
        <f>Table12[[#This Row],[2241775012.0000]]+Table12[[#This Row],[-1852333773.0000]]</f>
        <v>1045890921</v>
      </c>
      <c r="F102" s="63">
        <v>-1000000</v>
      </c>
      <c r="G102" s="63">
        <v>1114936548</v>
      </c>
      <c r="H102" s="63">
        <v>-70000000</v>
      </c>
      <c r="I102" s="63">
        <f>Table12[[#This Row],[Column7]]+Table12[[#This Row],[Column8]]</f>
        <v>1044936548</v>
      </c>
      <c r="J102" s="56">
        <f>Table12[[#This Row],[2241775012.0000]]+Table12[[#This Row],[-1852333773.0000]]-Table12[[#This Row],[389441239.0000]]</f>
        <v>0</v>
      </c>
      <c r="K102" s="56">
        <f>Table12[[#This Row],[Column7]]+Table12[[#This Row],[Column8]]-Table12[[#This Row],[Column9]]</f>
        <v>0</v>
      </c>
    </row>
    <row r="103" spans="1:11" ht="23.1" customHeight="1" x14ac:dyDescent="0.45">
      <c r="A103" s="53" t="s">
        <v>269</v>
      </c>
      <c r="B103" s="63">
        <v>29000000</v>
      </c>
      <c r="C103" s="63">
        <v>-13369213672</v>
      </c>
      <c r="D103" s="63">
        <v>13992746182</v>
      </c>
      <c r="E103" s="63">
        <f>Table12[[#This Row],[2241775012.0000]]+Table12[[#This Row],[-1852333773.0000]]</f>
        <v>623532510</v>
      </c>
      <c r="F103" s="63">
        <v>29000000</v>
      </c>
      <c r="G103" s="63">
        <v>-13369213672</v>
      </c>
      <c r="H103" s="63">
        <v>13992746182</v>
      </c>
      <c r="I103" s="63">
        <f>Table12[[#This Row],[Column7]]+Table12[[#This Row],[Column8]]</f>
        <v>623532510</v>
      </c>
      <c r="J103" s="56">
        <f>Table12[[#This Row],[2241775012.0000]]+Table12[[#This Row],[-1852333773.0000]]-Table12[[#This Row],[389441239.0000]]</f>
        <v>0</v>
      </c>
      <c r="K103" s="56">
        <f>Table12[[#This Row],[Column7]]+Table12[[#This Row],[Column8]]-Table12[[#This Row],[Column9]]</f>
        <v>0</v>
      </c>
    </row>
    <row r="104" spans="1:11" ht="23.1" customHeight="1" x14ac:dyDescent="0.45">
      <c r="A104" s="53" t="s">
        <v>270</v>
      </c>
      <c r="B104" s="63">
        <v>5000000</v>
      </c>
      <c r="C104" s="63">
        <v>-5765551335</v>
      </c>
      <c r="D104" s="63">
        <v>5640722741</v>
      </c>
      <c r="E104" s="63">
        <f>Table12[[#This Row],[2241775012.0000]]+Table12[[#This Row],[-1852333773.0000]]</f>
        <v>-124828594</v>
      </c>
      <c r="F104" s="63">
        <v>5000000</v>
      </c>
      <c r="G104" s="63">
        <v>-5765551335</v>
      </c>
      <c r="H104" s="63">
        <v>5640722741</v>
      </c>
      <c r="I104" s="63">
        <f>Table12[[#This Row],[Column7]]+Table12[[#This Row],[Column8]]</f>
        <v>-124828594</v>
      </c>
      <c r="J104" s="56">
        <f>Table12[[#This Row],[2241775012.0000]]+Table12[[#This Row],[-1852333773.0000]]-Table12[[#This Row],[389441239.0000]]</f>
        <v>0</v>
      </c>
      <c r="K104" s="56">
        <f>Table12[[#This Row],[Column7]]+Table12[[#This Row],[Column8]]-Table12[[#This Row],[Column9]]</f>
        <v>0</v>
      </c>
    </row>
    <row r="105" spans="1:11" ht="23.1" customHeight="1" x14ac:dyDescent="0.45">
      <c r="A105" s="53" t="s">
        <v>198</v>
      </c>
      <c r="B105" s="63">
        <v>4000000</v>
      </c>
      <c r="C105" s="63">
        <v>-88066614</v>
      </c>
      <c r="D105" s="63">
        <v>583555556</v>
      </c>
      <c r="E105" s="63">
        <f>Table12[[#This Row],[2241775012.0000]]+Table12[[#This Row],[-1852333773.0000]]</f>
        <v>495488942</v>
      </c>
      <c r="F105" s="63">
        <v>-500000</v>
      </c>
      <c r="G105" s="63">
        <v>567936089</v>
      </c>
      <c r="H105" s="63">
        <v>-72944444</v>
      </c>
      <c r="I105" s="63">
        <f>Table12[[#This Row],[Column7]]+Table12[[#This Row],[Column8]]</f>
        <v>494991645</v>
      </c>
      <c r="J105" s="56">
        <f>Table12[[#This Row],[2241775012.0000]]+Table12[[#This Row],[-1852333773.0000]]-Table12[[#This Row],[389441239.0000]]</f>
        <v>0</v>
      </c>
      <c r="K105" s="56">
        <f>Table12[[#This Row],[Column7]]+Table12[[#This Row],[Column8]]-Table12[[#This Row],[Column9]]</f>
        <v>0</v>
      </c>
    </row>
    <row r="106" spans="1:11" ht="23.1" customHeight="1" x14ac:dyDescent="0.45">
      <c r="A106" s="53" t="s">
        <v>271</v>
      </c>
      <c r="B106" s="63">
        <v>50000</v>
      </c>
      <c r="C106" s="63">
        <v>-300150000</v>
      </c>
      <c r="D106" s="63">
        <v>321790188</v>
      </c>
      <c r="E106" s="63">
        <f>Table12[[#This Row],[2241775012.0000]]+Table12[[#This Row],[-1852333773.0000]]</f>
        <v>21640188</v>
      </c>
      <c r="F106" s="63">
        <v>50000</v>
      </c>
      <c r="G106" s="63">
        <v>-300150000</v>
      </c>
      <c r="H106" s="63">
        <v>321790188</v>
      </c>
      <c r="I106" s="63">
        <f>Table12[[#This Row],[Column7]]+Table12[[#This Row],[Column8]]</f>
        <v>21640188</v>
      </c>
      <c r="J106" s="56">
        <f>Table12[[#This Row],[2241775012.0000]]+Table12[[#This Row],[-1852333773.0000]]-Table12[[#This Row],[389441239.0000]]</f>
        <v>0</v>
      </c>
      <c r="K106" s="56">
        <f>Table12[[#This Row],[Column7]]+Table12[[#This Row],[Column8]]-Table12[[#This Row],[Column9]]</f>
        <v>0</v>
      </c>
    </row>
    <row r="107" spans="1:11" ht="23.1" customHeight="1" x14ac:dyDescent="0.45">
      <c r="A107" s="53" t="s">
        <v>168</v>
      </c>
      <c r="B107" s="63">
        <v>0</v>
      </c>
      <c r="C107" s="63">
        <v>0</v>
      </c>
      <c r="D107" s="63">
        <v>0</v>
      </c>
      <c r="E107" s="63">
        <f>Table12[[#This Row],[2241775012.0000]]+Table12[[#This Row],[-1852333773.0000]]</f>
        <v>0</v>
      </c>
      <c r="F107" s="63">
        <v>0</v>
      </c>
      <c r="G107" s="63">
        <v>1601150357</v>
      </c>
      <c r="H107" s="63">
        <v>0</v>
      </c>
      <c r="I107" s="63">
        <f>Table12[[#This Row],[Column7]]+Table12[[#This Row],[Column8]]</f>
        <v>1601150357</v>
      </c>
      <c r="J107" s="56">
        <f>Table12[[#This Row],[2241775012.0000]]+Table12[[#This Row],[-1852333773.0000]]-Table12[[#This Row],[389441239.0000]]</f>
        <v>0</v>
      </c>
      <c r="K107" s="56">
        <f>Table12[[#This Row],[Column7]]+Table12[[#This Row],[Column8]]-Table12[[#This Row],[Column9]]</f>
        <v>0</v>
      </c>
    </row>
    <row r="108" spans="1:11" ht="23.1" customHeight="1" x14ac:dyDescent="0.45">
      <c r="A108" s="53" t="s">
        <v>158</v>
      </c>
      <c r="B108" s="63">
        <v>0</v>
      </c>
      <c r="C108" s="63">
        <v>0</v>
      </c>
      <c r="D108" s="63">
        <v>0</v>
      </c>
      <c r="E108" s="63">
        <f>Table12[[#This Row],[2241775012.0000]]+Table12[[#This Row],[-1852333773.0000]]</f>
        <v>0</v>
      </c>
      <c r="F108" s="63">
        <v>2785000</v>
      </c>
      <c r="G108" s="63">
        <v>-1299649500</v>
      </c>
      <c r="H108" s="63">
        <v>1334180722</v>
      </c>
      <c r="I108" s="63">
        <f>Table12[[#This Row],[Column7]]+Table12[[#This Row],[Column8]]</f>
        <v>34531222</v>
      </c>
      <c r="J108" s="56">
        <f>Table12[[#This Row],[2241775012.0000]]+Table12[[#This Row],[-1852333773.0000]]-Table12[[#This Row],[389441239.0000]]</f>
        <v>0</v>
      </c>
      <c r="K108" s="56">
        <f>Table12[[#This Row],[Column7]]+Table12[[#This Row],[Column8]]-Table12[[#This Row],[Column9]]</f>
        <v>0</v>
      </c>
    </row>
    <row r="109" spans="1:11" ht="23.1" customHeight="1" x14ac:dyDescent="0.45">
      <c r="A109" s="53" t="s">
        <v>170</v>
      </c>
      <c r="B109" s="63">
        <v>0</v>
      </c>
      <c r="C109" s="63">
        <v>0</v>
      </c>
      <c r="D109" s="63">
        <v>0</v>
      </c>
      <c r="E109" s="63">
        <f>Table12[[#This Row],[2241775012.0000]]+Table12[[#This Row],[-1852333773.0000]]</f>
        <v>0</v>
      </c>
      <c r="F109" s="63">
        <v>0</v>
      </c>
      <c r="G109" s="63">
        <v>4252680</v>
      </c>
      <c r="H109" s="63">
        <v>0</v>
      </c>
      <c r="I109" s="63">
        <f>Table12[[#This Row],[Column7]]+Table12[[#This Row],[Column8]]</f>
        <v>4252680</v>
      </c>
      <c r="J109" s="56">
        <f>Table12[[#This Row],[2241775012.0000]]+Table12[[#This Row],[-1852333773.0000]]-Table12[[#This Row],[389441239.0000]]</f>
        <v>0</v>
      </c>
      <c r="K109" s="56">
        <f>Table12[[#This Row],[Column7]]+Table12[[#This Row],[Column8]]-Table12[[#This Row],[Column9]]</f>
        <v>0</v>
      </c>
    </row>
    <row r="110" spans="1:11" ht="23.1" customHeight="1" x14ac:dyDescent="0.45">
      <c r="A110" s="53" t="s">
        <v>272</v>
      </c>
      <c r="B110" s="63">
        <v>2000000</v>
      </c>
      <c r="C110" s="63">
        <v>-2890074315</v>
      </c>
      <c r="D110" s="63">
        <v>2907916301</v>
      </c>
      <c r="E110" s="63">
        <f>Table12[[#This Row],[2241775012.0000]]+Table12[[#This Row],[-1852333773.0000]]</f>
        <v>17841986</v>
      </c>
      <c r="F110" s="63">
        <v>2000000</v>
      </c>
      <c r="G110" s="63">
        <v>-2890074315</v>
      </c>
      <c r="H110" s="63">
        <v>2907916301</v>
      </c>
      <c r="I110" s="63">
        <f>Table12[[#This Row],[Column7]]+Table12[[#This Row],[Column8]]</f>
        <v>17841986</v>
      </c>
      <c r="J110" s="56">
        <f>Table12[[#This Row],[2241775012.0000]]+Table12[[#This Row],[-1852333773.0000]]-Table12[[#This Row],[389441239.0000]]</f>
        <v>0</v>
      </c>
      <c r="K110" s="56">
        <f>Table12[[#This Row],[Column7]]+Table12[[#This Row],[Column8]]-Table12[[#This Row],[Column9]]</f>
        <v>0</v>
      </c>
    </row>
    <row r="111" spans="1:11" ht="23.1" customHeight="1" x14ac:dyDescent="0.45">
      <c r="A111" s="53" t="s">
        <v>181</v>
      </c>
      <c r="B111" s="63">
        <v>14000000</v>
      </c>
      <c r="C111" s="63">
        <v>-193146129</v>
      </c>
      <c r="D111" s="63">
        <v>931738000</v>
      </c>
      <c r="E111" s="63">
        <f>Table12[[#This Row],[2241775012.0000]]+Table12[[#This Row],[-1852333773.0000]]</f>
        <v>738591871</v>
      </c>
      <c r="F111" s="63">
        <v>0</v>
      </c>
      <c r="G111" s="63">
        <v>737886098</v>
      </c>
      <c r="H111" s="63">
        <v>0</v>
      </c>
      <c r="I111" s="63">
        <f>Table12[[#This Row],[Column7]]+Table12[[#This Row],[Column8]]</f>
        <v>737886098</v>
      </c>
      <c r="J111" s="56">
        <f>Table12[[#This Row],[2241775012.0000]]+Table12[[#This Row],[-1852333773.0000]]-Table12[[#This Row],[389441239.0000]]</f>
        <v>0</v>
      </c>
      <c r="K111" s="56">
        <f>Table12[[#This Row],[Column7]]+Table12[[#This Row],[Column8]]-Table12[[#This Row],[Column9]]</f>
        <v>0</v>
      </c>
    </row>
    <row r="112" spans="1:11" ht="23.1" customHeight="1" x14ac:dyDescent="0.45">
      <c r="A112" s="53" t="s">
        <v>169</v>
      </c>
      <c r="B112" s="63">
        <v>4000000</v>
      </c>
      <c r="C112" s="63">
        <v>-153115874</v>
      </c>
      <c r="D112" s="63">
        <v>392000000</v>
      </c>
      <c r="E112" s="63">
        <f>Table12[[#This Row],[2241775012.0000]]+Table12[[#This Row],[-1852333773.0000]]</f>
        <v>238884126</v>
      </c>
      <c r="F112" s="63">
        <v>0</v>
      </c>
      <c r="G112" s="63">
        <v>359233480</v>
      </c>
      <c r="H112" s="63">
        <v>0</v>
      </c>
      <c r="I112" s="63">
        <f>Table12[[#This Row],[Column7]]+Table12[[#This Row],[Column8]]</f>
        <v>359233480</v>
      </c>
      <c r="J112" s="56">
        <f>Table12[[#This Row],[2241775012.0000]]+Table12[[#This Row],[-1852333773.0000]]-Table12[[#This Row],[389441239.0000]]</f>
        <v>0</v>
      </c>
      <c r="K112" s="56">
        <f>Table12[[#This Row],[Column7]]+Table12[[#This Row],[Column8]]-Table12[[#This Row],[Column9]]</f>
        <v>0</v>
      </c>
    </row>
    <row r="113" spans="1:11" ht="23.1" customHeight="1" x14ac:dyDescent="0.45">
      <c r="A113" s="53" t="s">
        <v>172</v>
      </c>
      <c r="B113" s="63">
        <v>0</v>
      </c>
      <c r="C113" s="63">
        <v>0</v>
      </c>
      <c r="D113" s="63">
        <v>0</v>
      </c>
      <c r="E113" s="63">
        <f>Table12[[#This Row],[2241775012.0000]]+Table12[[#This Row],[-1852333773.0000]]</f>
        <v>0</v>
      </c>
      <c r="F113" s="63">
        <v>0</v>
      </c>
      <c r="G113" s="63">
        <v>2678031735</v>
      </c>
      <c r="H113" s="63">
        <v>-53</v>
      </c>
      <c r="I113" s="63">
        <f>Table12[[#This Row],[Column7]]+Table12[[#This Row],[Column8]]</f>
        <v>2678031682</v>
      </c>
      <c r="J113" s="56">
        <f>Table12[[#This Row],[2241775012.0000]]+Table12[[#This Row],[-1852333773.0000]]-Table12[[#This Row],[389441239.0000]]</f>
        <v>0</v>
      </c>
      <c r="K113" s="56">
        <f>Table12[[#This Row],[Column7]]+Table12[[#This Row],[Column8]]-Table12[[#This Row],[Column9]]</f>
        <v>0</v>
      </c>
    </row>
    <row r="114" spans="1:11" ht="23.1" customHeight="1" x14ac:dyDescent="0.45">
      <c r="A114" s="53" t="s">
        <v>200</v>
      </c>
      <c r="B114" s="63">
        <v>7600000</v>
      </c>
      <c r="C114" s="63">
        <v>-65649672</v>
      </c>
      <c r="D114" s="63">
        <v>642832000</v>
      </c>
      <c r="E114" s="63">
        <f>Table12[[#This Row],[2241775012.0000]]+Table12[[#This Row],[-1852333773.0000]]</f>
        <v>577182328</v>
      </c>
      <c r="F114" s="63">
        <v>0</v>
      </c>
      <c r="G114" s="63">
        <v>576695405</v>
      </c>
      <c r="H114" s="63">
        <v>0</v>
      </c>
      <c r="I114" s="63">
        <f>Table12[[#This Row],[Column7]]+Table12[[#This Row],[Column8]]</f>
        <v>576695405</v>
      </c>
      <c r="J114" s="56">
        <f>Table12[[#This Row],[2241775012.0000]]+Table12[[#This Row],[-1852333773.0000]]-Table12[[#This Row],[389441239.0000]]</f>
        <v>0</v>
      </c>
      <c r="K114" s="56">
        <f>Table12[[#This Row],[Column7]]+Table12[[#This Row],[Column8]]-Table12[[#This Row],[Column9]]</f>
        <v>0</v>
      </c>
    </row>
    <row r="115" spans="1:11" ht="23.1" customHeight="1" x14ac:dyDescent="0.45">
      <c r="A115" s="53" t="s">
        <v>191</v>
      </c>
      <c r="B115" s="63">
        <v>51000000</v>
      </c>
      <c r="C115" s="63">
        <v>-88375019</v>
      </c>
      <c r="D115" s="63">
        <v>2734349441</v>
      </c>
      <c r="E115" s="63">
        <f>Table12[[#This Row],[2241775012.0000]]+Table12[[#This Row],[-1852333773.0000]]</f>
        <v>2645974422</v>
      </c>
      <c r="F115" s="63">
        <v>21000000</v>
      </c>
      <c r="G115" s="63">
        <v>2774153593</v>
      </c>
      <c r="H115" s="63">
        <v>-149995775</v>
      </c>
      <c r="I115" s="63">
        <f>Table12[[#This Row],[Column7]]+Table12[[#This Row],[Column8]]</f>
        <v>2624157818</v>
      </c>
      <c r="J115" s="56">
        <f>Table12[[#This Row],[2241775012.0000]]+Table12[[#This Row],[-1852333773.0000]]-Table12[[#This Row],[389441239.0000]]</f>
        <v>0</v>
      </c>
      <c r="K115" s="56">
        <f>Table12[[#This Row],[Column7]]+Table12[[#This Row],[Column8]]-Table12[[#This Row],[Column9]]</f>
        <v>0</v>
      </c>
    </row>
    <row r="116" spans="1:11" ht="23.1" customHeight="1" x14ac:dyDescent="0.45">
      <c r="A116" s="53" t="s">
        <v>180</v>
      </c>
      <c r="B116" s="63">
        <v>3000000</v>
      </c>
      <c r="C116" s="63">
        <v>-35026507</v>
      </c>
      <c r="D116" s="63">
        <v>382000000</v>
      </c>
      <c r="E116" s="63">
        <f>Table12[[#This Row],[2241775012.0000]]+Table12[[#This Row],[-1852333773.0000]]</f>
        <v>346973493</v>
      </c>
      <c r="F116" s="63">
        <v>0</v>
      </c>
      <c r="G116" s="63">
        <v>346684146</v>
      </c>
      <c r="H116" s="63">
        <v>0</v>
      </c>
      <c r="I116" s="63">
        <f>Table12[[#This Row],[Column7]]+Table12[[#This Row],[Column8]]</f>
        <v>346684146</v>
      </c>
      <c r="J116" s="56">
        <f>Table12[[#This Row],[2241775012.0000]]+Table12[[#This Row],[-1852333773.0000]]-Table12[[#This Row],[389441239.0000]]</f>
        <v>0</v>
      </c>
      <c r="K116" s="56">
        <f>Table12[[#This Row],[Column7]]+Table12[[#This Row],[Column8]]-Table12[[#This Row],[Column9]]</f>
        <v>0</v>
      </c>
    </row>
    <row r="117" spans="1:11" ht="23.1" customHeight="1" x14ac:dyDescent="0.45">
      <c r="A117" s="53" t="s">
        <v>171</v>
      </c>
      <c r="B117" s="63">
        <v>0</v>
      </c>
      <c r="C117" s="63">
        <v>0</v>
      </c>
      <c r="D117" s="63">
        <v>0</v>
      </c>
      <c r="E117" s="63">
        <f>Table12[[#This Row],[2241775012.0000]]+Table12[[#This Row],[-1852333773.0000]]</f>
        <v>0</v>
      </c>
      <c r="F117" s="63">
        <v>0</v>
      </c>
      <c r="G117" s="63">
        <v>274032882</v>
      </c>
      <c r="H117" s="63">
        <v>0</v>
      </c>
      <c r="I117" s="63">
        <f>Table12[[#This Row],[Column7]]+Table12[[#This Row],[Column8]]</f>
        <v>274032882</v>
      </c>
      <c r="J117" s="56">
        <f>Table12[[#This Row],[2241775012.0000]]+Table12[[#This Row],[-1852333773.0000]]-Table12[[#This Row],[389441239.0000]]</f>
        <v>0</v>
      </c>
      <c r="K117" s="56">
        <f>Table12[[#This Row],[Column7]]+Table12[[#This Row],[Column8]]-Table12[[#This Row],[Column9]]</f>
        <v>0</v>
      </c>
    </row>
    <row r="118" spans="1:11" ht="23.1" customHeight="1" x14ac:dyDescent="0.45">
      <c r="A118" s="53" t="s">
        <v>273</v>
      </c>
      <c r="B118" s="63">
        <v>1289000</v>
      </c>
      <c r="C118" s="63">
        <v>-123905495</v>
      </c>
      <c r="D118" s="63">
        <v>-190002441</v>
      </c>
      <c r="E118" s="63">
        <f>Table12[[#This Row],[2241775012.0000]]+Table12[[#This Row],[-1852333773.0000]]</f>
        <v>-313907936</v>
      </c>
      <c r="F118" s="63">
        <v>1289000</v>
      </c>
      <c r="G118" s="63">
        <v>-123905495</v>
      </c>
      <c r="H118" s="63">
        <v>-190002441</v>
      </c>
      <c r="I118" s="63">
        <f>Table12[[#This Row],[Column7]]+Table12[[#This Row],[Column8]]</f>
        <v>-313907936</v>
      </c>
      <c r="J118" s="56">
        <f>Table12[[#This Row],[2241775012.0000]]+Table12[[#This Row],[-1852333773.0000]]-Table12[[#This Row],[389441239.0000]]</f>
        <v>0</v>
      </c>
      <c r="K118" s="56">
        <f>Table12[[#This Row],[Column7]]+Table12[[#This Row],[Column8]]-Table12[[#This Row],[Column9]]</f>
        <v>0</v>
      </c>
    </row>
    <row r="119" spans="1:11" ht="23.1" customHeight="1" x14ac:dyDescent="0.45">
      <c r="A119" s="53" t="s">
        <v>187</v>
      </c>
      <c r="B119" s="63">
        <v>0</v>
      </c>
      <c r="C119" s="63">
        <v>0</v>
      </c>
      <c r="D119" s="63">
        <v>0</v>
      </c>
      <c r="E119" s="63">
        <f>Table12[[#This Row],[2241775012.0000]]+Table12[[#This Row],[-1852333773.0000]]</f>
        <v>0</v>
      </c>
      <c r="F119" s="63">
        <v>0</v>
      </c>
      <c r="G119" s="63">
        <v>-190398334</v>
      </c>
      <c r="H119" s="63">
        <v>-38</v>
      </c>
      <c r="I119" s="63">
        <f>Table12[[#This Row],[Column7]]+Table12[[#This Row],[Column8]]</f>
        <v>-190398372</v>
      </c>
      <c r="J119" s="56">
        <f>Table12[[#This Row],[2241775012.0000]]+Table12[[#This Row],[-1852333773.0000]]-Table12[[#This Row],[389441239.0000]]</f>
        <v>0</v>
      </c>
      <c r="K119" s="56">
        <f>Table12[[#This Row],[Column7]]+Table12[[#This Row],[Column8]]-Table12[[#This Row],[Column9]]</f>
        <v>0</v>
      </c>
    </row>
    <row r="120" spans="1:11" ht="23.1" customHeight="1" x14ac:dyDescent="0.45">
      <c r="A120" s="53" t="s">
        <v>186</v>
      </c>
      <c r="B120" s="63">
        <v>0</v>
      </c>
      <c r="C120" s="63">
        <v>0</v>
      </c>
      <c r="D120" s="63">
        <v>0</v>
      </c>
      <c r="E120" s="63">
        <f>Table12[[#This Row],[2241775012.0000]]+Table12[[#This Row],[-1852333773.0000]]</f>
        <v>0</v>
      </c>
      <c r="F120" s="63">
        <v>0</v>
      </c>
      <c r="G120" s="63">
        <v>-40118929</v>
      </c>
      <c r="H120" s="63">
        <v>-34</v>
      </c>
      <c r="I120" s="63">
        <f>Table12[[#This Row],[Column7]]+Table12[[#This Row],[Column8]]</f>
        <v>-40118963</v>
      </c>
      <c r="J120" s="56">
        <f>Table12[[#This Row],[2241775012.0000]]+Table12[[#This Row],[-1852333773.0000]]-Table12[[#This Row],[389441239.0000]]</f>
        <v>0</v>
      </c>
      <c r="K120" s="56">
        <f>Table12[[#This Row],[Column7]]+Table12[[#This Row],[Column8]]-Table12[[#This Row],[Column9]]</f>
        <v>0</v>
      </c>
    </row>
    <row r="121" spans="1:11" ht="23.1" customHeight="1" x14ac:dyDescent="0.45">
      <c r="A121" s="53" t="s">
        <v>251</v>
      </c>
      <c r="B121" s="63">
        <v>38000000</v>
      </c>
      <c r="C121" s="63">
        <v>304162596</v>
      </c>
      <c r="D121" s="63">
        <v>-3131421118</v>
      </c>
      <c r="E121" s="63">
        <f>Table12[[#This Row],[2241775012.0000]]+Table12[[#This Row],[-1852333773.0000]]</f>
        <v>-2827258522</v>
      </c>
      <c r="F121" s="63">
        <v>38000000</v>
      </c>
      <c r="G121" s="63">
        <v>304162596</v>
      </c>
      <c r="H121" s="63">
        <v>-3131421118</v>
      </c>
      <c r="I121" s="63">
        <f>Table12[[#This Row],[Column7]]+Table12[[#This Row],[Column8]]</f>
        <v>-2827258522</v>
      </c>
      <c r="J121" s="56">
        <f>Table12[[#This Row],[2241775012.0000]]+Table12[[#This Row],[-1852333773.0000]]-Table12[[#This Row],[389441239.0000]]</f>
        <v>0</v>
      </c>
      <c r="K121" s="56">
        <f>Table12[[#This Row],[Column7]]+Table12[[#This Row],[Column8]]-Table12[[#This Row],[Column9]]</f>
        <v>0</v>
      </c>
    </row>
    <row r="122" spans="1:11" ht="23.1" customHeight="1" x14ac:dyDescent="0.45">
      <c r="A122" s="53" t="s">
        <v>237</v>
      </c>
      <c r="B122" s="63">
        <v>-5000000</v>
      </c>
      <c r="C122" s="63">
        <v>545586428</v>
      </c>
      <c r="D122" s="63">
        <v>-546000000</v>
      </c>
      <c r="E122" s="63">
        <f>Table12[[#This Row],[2241775012.0000]]+Table12[[#This Row],[-1852333773.0000]]</f>
        <v>-413572</v>
      </c>
      <c r="F122" s="63">
        <v>-5000000</v>
      </c>
      <c r="G122" s="63">
        <v>545586428</v>
      </c>
      <c r="H122" s="63">
        <v>-546000000</v>
      </c>
      <c r="I122" s="63">
        <f>Table12[[#This Row],[Column7]]+Table12[[#This Row],[Column8]]</f>
        <v>-413572</v>
      </c>
      <c r="J122" s="56">
        <f>Table12[[#This Row],[2241775012.0000]]+Table12[[#This Row],[-1852333773.0000]]-Table12[[#This Row],[389441239.0000]]</f>
        <v>0</v>
      </c>
      <c r="K122" s="56">
        <f>Table12[[#This Row],[Column7]]+Table12[[#This Row],[Column8]]-Table12[[#This Row],[Column9]]</f>
        <v>0</v>
      </c>
    </row>
    <row r="123" spans="1:11" ht="23.1" customHeight="1" x14ac:dyDescent="0.45">
      <c r="A123" s="53" t="s">
        <v>248</v>
      </c>
      <c r="B123" s="63">
        <v>-400000</v>
      </c>
      <c r="C123" s="63">
        <v>302375804</v>
      </c>
      <c r="D123" s="63">
        <v>-302605000</v>
      </c>
      <c r="E123" s="63">
        <f>Table12[[#This Row],[2241775012.0000]]+Table12[[#This Row],[-1852333773.0000]]</f>
        <v>-229196</v>
      </c>
      <c r="F123" s="63">
        <v>-400000</v>
      </c>
      <c r="G123" s="63">
        <v>302375804</v>
      </c>
      <c r="H123" s="63">
        <v>-302605000</v>
      </c>
      <c r="I123" s="63">
        <f>Table12[[#This Row],[Column7]]+Table12[[#This Row],[Column8]]</f>
        <v>-229196</v>
      </c>
      <c r="J123" s="56">
        <f>Table12[[#This Row],[2241775012.0000]]+Table12[[#This Row],[-1852333773.0000]]-Table12[[#This Row],[389441239.0000]]</f>
        <v>0</v>
      </c>
      <c r="K123" s="56">
        <f>Table12[[#This Row],[Column7]]+Table12[[#This Row],[Column8]]-Table12[[#This Row],[Column9]]</f>
        <v>0</v>
      </c>
    </row>
    <row r="124" spans="1:11" ht="23.1" customHeight="1" x14ac:dyDescent="0.45">
      <c r="A124" s="53" t="s">
        <v>274</v>
      </c>
      <c r="B124" s="63">
        <v>0</v>
      </c>
      <c r="C124" s="63">
        <v>-1003780</v>
      </c>
      <c r="D124" s="63">
        <v>0</v>
      </c>
      <c r="E124" s="63">
        <f>Table12[[#This Row],[2241775012.0000]]+Table12[[#This Row],[-1852333773.0000]]</f>
        <v>-1003780</v>
      </c>
      <c r="F124" s="63">
        <v>0</v>
      </c>
      <c r="G124" s="63">
        <v>-1003780</v>
      </c>
      <c r="H124" s="63">
        <v>0</v>
      </c>
      <c r="I124" s="63">
        <f>Table12[[#This Row],[Column7]]+Table12[[#This Row],[Column8]]</f>
        <v>-1003780</v>
      </c>
      <c r="J124" s="56">
        <f>Table12[[#This Row],[2241775012.0000]]+Table12[[#This Row],[-1852333773.0000]]-Table12[[#This Row],[389441239.0000]]</f>
        <v>0</v>
      </c>
      <c r="K124" s="56">
        <f>Table12[[#This Row],[Column7]]+Table12[[#This Row],[Column8]]-Table12[[#This Row],[Column9]]</f>
        <v>0</v>
      </c>
    </row>
    <row r="125" spans="1:11" ht="23.1" customHeight="1" x14ac:dyDescent="0.45">
      <c r="A125" s="53" t="s">
        <v>233</v>
      </c>
      <c r="B125" s="63">
        <v>22224000</v>
      </c>
      <c r="C125" s="63">
        <v>8447068437</v>
      </c>
      <c r="D125" s="63">
        <v>-15215922428</v>
      </c>
      <c r="E125" s="63">
        <f>Table12[[#This Row],[2241775012.0000]]+Table12[[#This Row],[-1852333773.0000]]</f>
        <v>-6768853991</v>
      </c>
      <c r="F125" s="63">
        <v>22224000</v>
      </c>
      <c r="G125" s="63">
        <v>8447068437</v>
      </c>
      <c r="H125" s="63">
        <v>-15215922428</v>
      </c>
      <c r="I125" s="63">
        <f>Table12[[#This Row],[Column7]]+Table12[[#This Row],[Column8]]</f>
        <v>-6768853991</v>
      </c>
      <c r="J125" s="56">
        <f>Table12[[#This Row],[2241775012.0000]]+Table12[[#This Row],[-1852333773.0000]]-Table12[[#This Row],[389441239.0000]]</f>
        <v>0</v>
      </c>
      <c r="K125" s="56">
        <f>Table12[[#This Row],[Column7]]+Table12[[#This Row],[Column8]]-Table12[[#This Row],[Column9]]</f>
        <v>0</v>
      </c>
    </row>
    <row r="126" spans="1:11" ht="23.1" customHeight="1" x14ac:dyDescent="0.45">
      <c r="A126" s="53" t="s">
        <v>254</v>
      </c>
      <c r="B126" s="63">
        <v>-18945000</v>
      </c>
      <c r="C126" s="63">
        <v>1287350162</v>
      </c>
      <c r="D126" s="63">
        <v>-1288326000</v>
      </c>
      <c r="E126" s="63">
        <f>Table12[[#This Row],[2241775012.0000]]+Table12[[#This Row],[-1852333773.0000]]</f>
        <v>-975838</v>
      </c>
      <c r="F126" s="63">
        <v>-18945000</v>
      </c>
      <c r="G126" s="63">
        <v>1287350162</v>
      </c>
      <c r="H126" s="63">
        <v>-1288326000</v>
      </c>
      <c r="I126" s="63">
        <f>Table12[[#This Row],[Column7]]+Table12[[#This Row],[Column8]]</f>
        <v>-975838</v>
      </c>
      <c r="J126" s="56">
        <f>Table12[[#This Row],[2241775012.0000]]+Table12[[#This Row],[-1852333773.0000]]-Table12[[#This Row],[389441239.0000]]</f>
        <v>0</v>
      </c>
      <c r="K126" s="56">
        <f>Table12[[#This Row],[Column7]]+Table12[[#This Row],[Column8]]-Table12[[#This Row],[Column9]]</f>
        <v>0</v>
      </c>
    </row>
    <row r="127" spans="1:11" ht="23.1" customHeight="1" x14ac:dyDescent="0.45">
      <c r="A127" s="53" t="s">
        <v>250</v>
      </c>
      <c r="B127" s="63">
        <v>-38000000</v>
      </c>
      <c r="C127" s="63">
        <v>1873007445</v>
      </c>
      <c r="D127" s="63">
        <v>-1874428000</v>
      </c>
      <c r="E127" s="63">
        <f>Table12[[#This Row],[2241775012.0000]]+Table12[[#This Row],[-1852333773.0000]]</f>
        <v>-1420555</v>
      </c>
      <c r="F127" s="63">
        <v>-38000000</v>
      </c>
      <c r="G127" s="63">
        <v>1873007445</v>
      </c>
      <c r="H127" s="63">
        <v>-1874428000</v>
      </c>
      <c r="I127" s="63">
        <f>Table12[[#This Row],[Column7]]+Table12[[#This Row],[Column8]]</f>
        <v>-1420555</v>
      </c>
      <c r="J127" s="56">
        <f>Table12[[#This Row],[2241775012.0000]]+Table12[[#This Row],[-1852333773.0000]]-Table12[[#This Row],[389441239.0000]]</f>
        <v>0</v>
      </c>
      <c r="K127" s="56">
        <f>Table12[[#This Row],[Column7]]+Table12[[#This Row],[Column8]]-Table12[[#This Row],[Column9]]</f>
        <v>0</v>
      </c>
    </row>
    <row r="128" spans="1:11" ht="23.1" customHeight="1" x14ac:dyDescent="0.45">
      <c r="A128" s="53" t="s">
        <v>241</v>
      </c>
      <c r="B128" s="63">
        <v>-2068000</v>
      </c>
      <c r="C128" s="63">
        <v>163248257</v>
      </c>
      <c r="D128" s="63">
        <v>-163372000</v>
      </c>
      <c r="E128" s="63">
        <f>Table12[[#This Row],[2241775012.0000]]+Table12[[#This Row],[-1852333773.0000]]</f>
        <v>-123743</v>
      </c>
      <c r="F128" s="63">
        <v>-2068000</v>
      </c>
      <c r="G128" s="63">
        <v>163248257</v>
      </c>
      <c r="H128" s="63">
        <v>-163372000</v>
      </c>
      <c r="I128" s="63">
        <f>Table12[[#This Row],[Column7]]+Table12[[#This Row],[Column8]]</f>
        <v>-123743</v>
      </c>
      <c r="J128" s="56">
        <f>Table12[[#This Row],[2241775012.0000]]+Table12[[#This Row],[-1852333773.0000]]-Table12[[#This Row],[389441239.0000]]</f>
        <v>0</v>
      </c>
      <c r="K128" s="56">
        <f>Table12[[#This Row],[Column7]]+Table12[[#This Row],[Column8]]-Table12[[#This Row],[Column9]]</f>
        <v>0</v>
      </c>
    </row>
    <row r="129" spans="1:11" ht="23.1" customHeight="1" x14ac:dyDescent="0.45">
      <c r="A129" s="53" t="s">
        <v>242</v>
      </c>
      <c r="B129" s="63">
        <v>-2000000</v>
      </c>
      <c r="C129" s="63">
        <v>93928810</v>
      </c>
      <c r="D129" s="63">
        <v>-94000000</v>
      </c>
      <c r="E129" s="63">
        <f>Table12[[#This Row],[2241775012.0000]]+Table12[[#This Row],[-1852333773.0000]]</f>
        <v>-71190</v>
      </c>
      <c r="F129" s="63">
        <v>-2000000</v>
      </c>
      <c r="G129" s="63">
        <v>93928810</v>
      </c>
      <c r="H129" s="63">
        <v>-94000000</v>
      </c>
      <c r="I129" s="63">
        <f>Table12[[#This Row],[Column7]]+Table12[[#This Row],[Column8]]</f>
        <v>-71190</v>
      </c>
      <c r="J129" s="56">
        <f>Table12[[#This Row],[2241775012.0000]]+Table12[[#This Row],[-1852333773.0000]]-Table12[[#This Row],[389441239.0000]]</f>
        <v>0</v>
      </c>
      <c r="K129" s="56">
        <f>Table12[[#This Row],[Column7]]+Table12[[#This Row],[Column8]]-Table12[[#This Row],[Column9]]</f>
        <v>0</v>
      </c>
    </row>
    <row r="130" spans="1:11" ht="23.1" customHeight="1" x14ac:dyDescent="0.45">
      <c r="A130" s="53" t="s">
        <v>196</v>
      </c>
      <c r="B130" s="63">
        <v>-492000</v>
      </c>
      <c r="C130" s="63">
        <v>990137408</v>
      </c>
      <c r="D130" s="63">
        <v>-990888000</v>
      </c>
      <c r="E130" s="63">
        <f>Table12[[#This Row],[2241775012.0000]]+Table12[[#This Row],[-1852333773.0000]]</f>
        <v>-750592</v>
      </c>
      <c r="F130" s="63">
        <v>-1092000</v>
      </c>
      <c r="G130" s="63">
        <v>2789702209</v>
      </c>
      <c r="H130" s="63">
        <v>-2791817000</v>
      </c>
      <c r="I130" s="63">
        <f>Table12[[#This Row],[Column7]]+Table12[[#This Row],[Column8]]</f>
        <v>-2114791</v>
      </c>
      <c r="J130" s="56">
        <f>Table12[[#This Row],[2241775012.0000]]+Table12[[#This Row],[-1852333773.0000]]-Table12[[#This Row],[389441239.0000]]</f>
        <v>0</v>
      </c>
      <c r="K130" s="56">
        <f>Table12[[#This Row],[Column7]]+Table12[[#This Row],[Column8]]-Table12[[#This Row],[Column9]]</f>
        <v>0</v>
      </c>
    </row>
    <row r="131" spans="1:11" ht="23.1" customHeight="1" x14ac:dyDescent="0.45">
      <c r="A131" s="53" t="s">
        <v>199</v>
      </c>
      <c r="B131" s="63">
        <v>39000000</v>
      </c>
      <c r="C131" s="63">
        <v>213510040</v>
      </c>
      <c r="D131" s="63">
        <v>-2092017111</v>
      </c>
      <c r="E131" s="63">
        <f>Table12[[#This Row],[2241775012.0000]]+Table12[[#This Row],[-1852333773.0000]]</f>
        <v>-1878507071</v>
      </c>
      <c r="F131" s="63">
        <v>34000000</v>
      </c>
      <c r="G131" s="63">
        <v>515281293</v>
      </c>
      <c r="H131" s="63">
        <v>-2394017111</v>
      </c>
      <c r="I131" s="63">
        <f>Table12[[#This Row],[Column7]]+Table12[[#This Row],[Column8]]</f>
        <v>-1878735818</v>
      </c>
      <c r="J131" s="56">
        <f>Table12[[#This Row],[2241775012.0000]]+Table12[[#This Row],[-1852333773.0000]]-Table12[[#This Row],[389441239.0000]]</f>
        <v>0</v>
      </c>
      <c r="K131" s="56">
        <f>Table12[[#This Row],[Column7]]+Table12[[#This Row],[Column8]]-Table12[[#This Row],[Column9]]</f>
        <v>0</v>
      </c>
    </row>
    <row r="132" spans="1:11" ht="23.1" customHeight="1" x14ac:dyDescent="0.45">
      <c r="A132" s="53" t="s">
        <v>161</v>
      </c>
      <c r="B132" s="63">
        <v>1173000</v>
      </c>
      <c r="C132" s="63">
        <v>-14011002000</v>
      </c>
      <c r="D132" s="63">
        <v>13745389586</v>
      </c>
      <c r="E132" s="63">
        <f>Table12[[#This Row],[2241775012.0000]]+Table12[[#This Row],[-1852333773.0000]]</f>
        <v>-265612414</v>
      </c>
      <c r="F132" s="63">
        <v>1173000</v>
      </c>
      <c r="G132" s="63">
        <v>-15036884551</v>
      </c>
      <c r="H132" s="63">
        <v>13745389586</v>
      </c>
      <c r="I132" s="63">
        <f>Table12[[#This Row],[Column7]]+Table12[[#This Row],[Column8]]</f>
        <v>-1291494965</v>
      </c>
      <c r="J132" s="56">
        <f>Table12[[#This Row],[2241775012.0000]]+Table12[[#This Row],[-1852333773.0000]]-Table12[[#This Row],[389441239.0000]]</f>
        <v>0</v>
      </c>
      <c r="K132" s="56">
        <f>Table12[[#This Row],[Column7]]+Table12[[#This Row],[Column8]]-Table12[[#This Row],[Column9]]</f>
        <v>0</v>
      </c>
    </row>
    <row r="133" spans="1:11" ht="23.1" customHeight="1" x14ac:dyDescent="0.45">
      <c r="A133" s="53" t="s">
        <v>261</v>
      </c>
      <c r="B133" s="63">
        <v>-2000000</v>
      </c>
      <c r="C133" s="63">
        <v>157880320</v>
      </c>
      <c r="D133" s="63">
        <v>-158000000</v>
      </c>
      <c r="E133" s="63">
        <f>Table12[[#This Row],[2241775012.0000]]+Table12[[#This Row],[-1852333773.0000]]</f>
        <v>-119680</v>
      </c>
      <c r="F133" s="63">
        <v>-2000000</v>
      </c>
      <c r="G133" s="63">
        <v>157880320</v>
      </c>
      <c r="H133" s="63">
        <v>-158000000</v>
      </c>
      <c r="I133" s="63">
        <f>Table12[[#This Row],[Column7]]+Table12[[#This Row],[Column8]]</f>
        <v>-119680</v>
      </c>
      <c r="J133" s="56">
        <f>Table12[[#This Row],[2241775012.0000]]+Table12[[#This Row],[-1852333773.0000]]-Table12[[#This Row],[389441239.0000]]</f>
        <v>0</v>
      </c>
      <c r="K133" s="56">
        <f>Table12[[#This Row],[Column7]]+Table12[[#This Row],[Column8]]-Table12[[#This Row],[Column9]]</f>
        <v>0</v>
      </c>
    </row>
    <row r="134" spans="1:11" ht="23.1" customHeight="1" x14ac:dyDescent="0.45">
      <c r="A134" s="53" t="s">
        <v>239</v>
      </c>
      <c r="B134" s="63">
        <v>-800000</v>
      </c>
      <c r="C134" s="63">
        <v>120708495</v>
      </c>
      <c r="D134" s="63">
        <v>-120800000</v>
      </c>
      <c r="E134" s="63">
        <f>Table12[[#This Row],[2241775012.0000]]+Table12[[#This Row],[-1852333773.0000]]</f>
        <v>-91505</v>
      </c>
      <c r="F134" s="63">
        <v>-800000</v>
      </c>
      <c r="G134" s="63">
        <v>120708495</v>
      </c>
      <c r="H134" s="63">
        <v>-120800000</v>
      </c>
      <c r="I134" s="63">
        <f>Table12[[#This Row],[Column7]]+Table12[[#This Row],[Column8]]</f>
        <v>-91505</v>
      </c>
      <c r="J134" s="56">
        <f>Table12[[#This Row],[2241775012.0000]]+Table12[[#This Row],[-1852333773.0000]]-Table12[[#This Row],[389441239.0000]]</f>
        <v>0</v>
      </c>
      <c r="K134" s="56">
        <f>Table12[[#This Row],[Column7]]+Table12[[#This Row],[Column8]]-Table12[[#This Row],[Column9]]</f>
        <v>0</v>
      </c>
    </row>
    <row r="135" spans="1:11" ht="23.1" customHeight="1" x14ac:dyDescent="0.45">
      <c r="A135" s="53" t="s">
        <v>247</v>
      </c>
      <c r="B135" s="63">
        <v>-500000</v>
      </c>
      <c r="C135" s="63">
        <v>412187532</v>
      </c>
      <c r="D135" s="63">
        <v>-412500000</v>
      </c>
      <c r="E135" s="63">
        <f>Table12[[#This Row],[2241775012.0000]]+Table12[[#This Row],[-1852333773.0000]]</f>
        <v>-312468</v>
      </c>
      <c r="F135" s="63">
        <v>-500000</v>
      </c>
      <c r="G135" s="63">
        <v>412187532</v>
      </c>
      <c r="H135" s="63">
        <v>-412500000</v>
      </c>
      <c r="I135" s="63">
        <f>Table12[[#This Row],[Column7]]+Table12[[#This Row],[Column8]]</f>
        <v>-312468</v>
      </c>
      <c r="J135" s="56">
        <f>Table12[[#This Row],[2241775012.0000]]+Table12[[#This Row],[-1852333773.0000]]-Table12[[#This Row],[389441239.0000]]</f>
        <v>0</v>
      </c>
      <c r="K135" s="56">
        <f>Table12[[#This Row],[Column7]]+Table12[[#This Row],[Column8]]-Table12[[#This Row],[Column9]]</f>
        <v>0</v>
      </c>
    </row>
    <row r="136" spans="1:11" ht="23.1" customHeight="1" x14ac:dyDescent="0.45">
      <c r="A136" s="53" t="s">
        <v>259</v>
      </c>
      <c r="B136" s="63">
        <v>-1510000</v>
      </c>
      <c r="C136" s="63">
        <v>286682674</v>
      </c>
      <c r="D136" s="63">
        <v>-286900000</v>
      </c>
      <c r="E136" s="63">
        <f>Table12[[#This Row],[2241775012.0000]]+Table12[[#This Row],[-1852333773.0000]]</f>
        <v>-217326</v>
      </c>
      <c r="F136" s="63">
        <v>-1510000</v>
      </c>
      <c r="G136" s="63">
        <v>286682674</v>
      </c>
      <c r="H136" s="63">
        <v>-286900000</v>
      </c>
      <c r="I136" s="63">
        <f>Table12[[#This Row],[Column7]]+Table12[[#This Row],[Column8]]</f>
        <v>-217326</v>
      </c>
      <c r="J136" s="56">
        <f>Table12[[#This Row],[2241775012.0000]]+Table12[[#This Row],[-1852333773.0000]]-Table12[[#This Row],[389441239.0000]]</f>
        <v>0</v>
      </c>
      <c r="K136" s="56">
        <f>Table12[[#This Row],[Column7]]+Table12[[#This Row],[Column8]]-Table12[[#This Row],[Column9]]</f>
        <v>0</v>
      </c>
    </row>
    <row r="137" spans="1:11" ht="23.1" customHeight="1" x14ac:dyDescent="0.45">
      <c r="A137" s="53" t="s">
        <v>252</v>
      </c>
      <c r="B137" s="63">
        <v>-81000</v>
      </c>
      <c r="C137" s="63">
        <v>210440471</v>
      </c>
      <c r="D137" s="63">
        <v>-210600000</v>
      </c>
      <c r="E137" s="63">
        <f>Table12[[#This Row],[2241775012.0000]]+Table12[[#This Row],[-1852333773.0000]]</f>
        <v>-159529</v>
      </c>
      <c r="F137" s="63">
        <v>-81000</v>
      </c>
      <c r="G137" s="63">
        <v>210440471</v>
      </c>
      <c r="H137" s="63">
        <v>-210600000</v>
      </c>
      <c r="I137" s="63">
        <f>Table12[[#This Row],[Column7]]+Table12[[#This Row],[Column8]]</f>
        <v>-159529</v>
      </c>
      <c r="J137" s="56">
        <f>Table12[[#This Row],[2241775012.0000]]+Table12[[#This Row],[-1852333773.0000]]-Table12[[#This Row],[389441239.0000]]</f>
        <v>0</v>
      </c>
      <c r="K137" s="56">
        <f>Table12[[#This Row],[Column7]]+Table12[[#This Row],[Column8]]-Table12[[#This Row],[Column9]]</f>
        <v>0</v>
      </c>
    </row>
    <row r="138" spans="1:11" ht="23.1" customHeight="1" x14ac:dyDescent="0.45">
      <c r="A138" s="53" t="s">
        <v>235</v>
      </c>
      <c r="B138" s="63">
        <v>-34000000</v>
      </c>
      <c r="C138" s="63">
        <v>7889621920</v>
      </c>
      <c r="D138" s="63">
        <v>-7897928676</v>
      </c>
      <c r="E138" s="63">
        <f>Table12[[#This Row],[2241775012.0000]]+Table12[[#This Row],[-1852333773.0000]]</f>
        <v>-8306756</v>
      </c>
      <c r="F138" s="63">
        <v>-34000000</v>
      </c>
      <c r="G138" s="63">
        <v>7889621920</v>
      </c>
      <c r="H138" s="63">
        <v>-7897928676</v>
      </c>
      <c r="I138" s="63">
        <f>Table12[[#This Row],[Column7]]+Table12[[#This Row],[Column8]]</f>
        <v>-8306756</v>
      </c>
      <c r="J138" s="56">
        <f>Table12[[#This Row],[2241775012.0000]]+Table12[[#This Row],[-1852333773.0000]]-Table12[[#This Row],[389441239.0000]]</f>
        <v>0</v>
      </c>
      <c r="K138" s="56">
        <f>Table12[[#This Row],[Column7]]+Table12[[#This Row],[Column8]]-Table12[[#This Row],[Column9]]</f>
        <v>0</v>
      </c>
    </row>
    <row r="139" spans="1:11" ht="23.1" customHeight="1" x14ac:dyDescent="0.45">
      <c r="A139" s="53" t="s">
        <v>244</v>
      </c>
      <c r="B139" s="63">
        <v>-6000000</v>
      </c>
      <c r="C139" s="63">
        <v>574064825</v>
      </c>
      <c r="D139" s="63">
        <v>-574500000</v>
      </c>
      <c r="E139" s="63">
        <f>Table12[[#This Row],[2241775012.0000]]+Table12[[#This Row],[-1852333773.0000]]</f>
        <v>-435175</v>
      </c>
      <c r="F139" s="63">
        <v>-6000000</v>
      </c>
      <c r="G139" s="63">
        <v>574064825</v>
      </c>
      <c r="H139" s="63">
        <v>-574500000</v>
      </c>
      <c r="I139" s="63">
        <f>Table12[[#This Row],[Column7]]+Table12[[#This Row],[Column8]]</f>
        <v>-435175</v>
      </c>
      <c r="J139" s="56">
        <f>Table12[[#This Row],[2241775012.0000]]+Table12[[#This Row],[-1852333773.0000]]-Table12[[#This Row],[389441239.0000]]</f>
        <v>0</v>
      </c>
      <c r="K139" s="56">
        <f>Table12[[#This Row],[Column7]]+Table12[[#This Row],[Column8]]-Table12[[#This Row],[Column9]]</f>
        <v>0</v>
      </c>
    </row>
    <row r="140" spans="1:11" ht="23.1" customHeight="1" x14ac:dyDescent="0.45">
      <c r="A140" s="53" t="s">
        <v>245</v>
      </c>
      <c r="B140" s="63">
        <v>-538000</v>
      </c>
      <c r="C140" s="63">
        <v>26350030</v>
      </c>
      <c r="D140" s="63">
        <v>-26370000</v>
      </c>
      <c r="E140" s="63">
        <f>Table12[[#This Row],[2241775012.0000]]+Table12[[#This Row],[-1852333773.0000]]</f>
        <v>-19970</v>
      </c>
      <c r="F140" s="63">
        <v>-538000</v>
      </c>
      <c r="G140" s="63">
        <v>26350030</v>
      </c>
      <c r="H140" s="63">
        <v>-26370000</v>
      </c>
      <c r="I140" s="63">
        <f>Table12[[#This Row],[Column7]]+Table12[[#This Row],[Column8]]</f>
        <v>-19970</v>
      </c>
      <c r="J140" s="56">
        <f>Table12[[#This Row],[2241775012.0000]]+Table12[[#This Row],[-1852333773.0000]]-Table12[[#This Row],[389441239.0000]]</f>
        <v>0</v>
      </c>
      <c r="K140" s="56">
        <f>Table12[[#This Row],[Column7]]+Table12[[#This Row],[Column8]]-Table12[[#This Row],[Column9]]</f>
        <v>0</v>
      </c>
    </row>
    <row r="141" spans="1:11" ht="23.1" customHeight="1" x14ac:dyDescent="0.45">
      <c r="A141" s="53" t="s">
        <v>190</v>
      </c>
      <c r="B141" s="63">
        <v>-1400000</v>
      </c>
      <c r="C141" s="63">
        <v>71345915</v>
      </c>
      <c r="D141" s="63">
        <v>-71400000</v>
      </c>
      <c r="E141" s="63">
        <f>Table12[[#This Row],[2241775012.0000]]+Table12[[#This Row],[-1852333773.0000]]</f>
        <v>-54085</v>
      </c>
      <c r="F141" s="63">
        <v>-8400000</v>
      </c>
      <c r="G141" s="63">
        <v>428075496</v>
      </c>
      <c r="H141" s="63">
        <v>-428400000</v>
      </c>
      <c r="I141" s="63">
        <f>Table12[[#This Row],[Column7]]+Table12[[#This Row],[Column8]]</f>
        <v>-324504</v>
      </c>
      <c r="J141" s="56">
        <f>Table12[[#This Row],[2241775012.0000]]+Table12[[#This Row],[-1852333773.0000]]-Table12[[#This Row],[389441239.0000]]</f>
        <v>0</v>
      </c>
      <c r="K141" s="56">
        <f>Table12[[#This Row],[Column7]]+Table12[[#This Row],[Column8]]-Table12[[#This Row],[Column9]]</f>
        <v>0</v>
      </c>
    </row>
    <row r="142" spans="1:11" ht="23.1" customHeight="1" x14ac:dyDescent="0.45">
      <c r="A142" s="53" t="s">
        <v>185</v>
      </c>
      <c r="B142" s="63">
        <v>-200000</v>
      </c>
      <c r="C142" s="63">
        <v>110316372</v>
      </c>
      <c r="D142" s="63">
        <v>-110400000</v>
      </c>
      <c r="E142" s="63">
        <f>Table12[[#This Row],[2241775012.0000]]+Table12[[#This Row],[-1852333773.0000]]</f>
        <v>-83628</v>
      </c>
      <c r="F142" s="63">
        <v>-200000</v>
      </c>
      <c r="G142" s="63">
        <v>-162244659</v>
      </c>
      <c r="H142" s="63">
        <v>-110400000</v>
      </c>
      <c r="I142" s="63">
        <f>Table12[[#This Row],[Column7]]+Table12[[#This Row],[Column8]]</f>
        <v>-272644659</v>
      </c>
      <c r="J142" s="56">
        <f>Table12[[#This Row],[2241775012.0000]]+Table12[[#This Row],[-1852333773.0000]]-Table12[[#This Row],[389441239.0000]]</f>
        <v>0</v>
      </c>
      <c r="K142" s="56">
        <f>Table12[[#This Row],[Column7]]+Table12[[#This Row],[Column8]]-Table12[[#This Row],[Column9]]</f>
        <v>0</v>
      </c>
    </row>
    <row r="143" spans="1:11" ht="23.1" customHeight="1" x14ac:dyDescent="0.45">
      <c r="A143" s="53" t="s">
        <v>160</v>
      </c>
      <c r="B143" s="63">
        <v>48000000</v>
      </c>
      <c r="C143" s="63">
        <v>431672998</v>
      </c>
      <c r="D143" s="63">
        <v>-4461304263</v>
      </c>
      <c r="E143" s="63">
        <f>Table12[[#This Row],[2241775012.0000]]+Table12[[#This Row],[-1852333773.0000]]</f>
        <v>-4029631265</v>
      </c>
      <c r="F143" s="63">
        <v>48000000</v>
      </c>
      <c r="G143" s="63">
        <v>431672998</v>
      </c>
      <c r="H143" s="63">
        <v>-4461304263</v>
      </c>
      <c r="I143" s="63">
        <f>Table12[[#This Row],[Column7]]+Table12[[#This Row],[Column8]]</f>
        <v>-4029631265</v>
      </c>
      <c r="J143" s="56">
        <f>Table12[[#This Row],[2241775012.0000]]+Table12[[#This Row],[-1852333773.0000]]-Table12[[#This Row],[389441239.0000]]</f>
        <v>0</v>
      </c>
      <c r="K143" s="56">
        <f>Table12[[#This Row],[Column7]]+Table12[[#This Row],[Column8]]-Table12[[#This Row],[Column9]]</f>
        <v>0</v>
      </c>
    </row>
    <row r="144" spans="1:11" ht="23.1" customHeight="1" x14ac:dyDescent="0.45">
      <c r="A144" s="53" t="s">
        <v>240</v>
      </c>
      <c r="B144" s="63">
        <v>-6213000</v>
      </c>
      <c r="C144" s="63">
        <v>839528588</v>
      </c>
      <c r="D144" s="63">
        <v>-840165000</v>
      </c>
      <c r="E144" s="63">
        <f>Table12[[#This Row],[2241775012.0000]]+Table12[[#This Row],[-1852333773.0000]]</f>
        <v>-636412</v>
      </c>
      <c r="F144" s="63">
        <v>-6213000</v>
      </c>
      <c r="G144" s="63">
        <v>839528588</v>
      </c>
      <c r="H144" s="63">
        <v>-840165000</v>
      </c>
      <c r="I144" s="63">
        <f>Table12[[#This Row],[Column7]]+Table12[[#This Row],[Column8]]</f>
        <v>-636412</v>
      </c>
      <c r="J144" s="56">
        <f>Table12[[#This Row],[2241775012.0000]]+Table12[[#This Row],[-1852333773.0000]]-Table12[[#This Row],[389441239.0000]]</f>
        <v>0</v>
      </c>
      <c r="K144" s="56">
        <f>Table12[[#This Row],[Column7]]+Table12[[#This Row],[Column8]]-Table12[[#This Row],[Column9]]</f>
        <v>0</v>
      </c>
    </row>
    <row r="145" spans="1:11" ht="23.1" customHeight="1" x14ac:dyDescent="0.45">
      <c r="A145" s="53" t="s">
        <v>262</v>
      </c>
      <c r="B145" s="63">
        <v>-2000000</v>
      </c>
      <c r="C145" s="63">
        <v>88932586</v>
      </c>
      <c r="D145" s="63">
        <v>-89000000</v>
      </c>
      <c r="E145" s="63">
        <f>Table12[[#This Row],[2241775012.0000]]+Table12[[#This Row],[-1852333773.0000]]</f>
        <v>-67414</v>
      </c>
      <c r="F145" s="63">
        <v>-2000000</v>
      </c>
      <c r="G145" s="63">
        <v>88932586</v>
      </c>
      <c r="H145" s="63">
        <v>-89000000</v>
      </c>
      <c r="I145" s="63">
        <f>Table12[[#This Row],[Column7]]+Table12[[#This Row],[Column8]]</f>
        <v>-67414</v>
      </c>
      <c r="J145" s="56">
        <f>Table12[[#This Row],[2241775012.0000]]+Table12[[#This Row],[-1852333773.0000]]-Table12[[#This Row],[389441239.0000]]</f>
        <v>0</v>
      </c>
      <c r="K145" s="56">
        <f>Table12[[#This Row],[Column7]]+Table12[[#This Row],[Column8]]-Table12[[#This Row],[Column9]]</f>
        <v>0</v>
      </c>
    </row>
    <row r="146" spans="1:11" ht="23.1" customHeight="1" x14ac:dyDescent="0.45">
      <c r="A146" s="53" t="s">
        <v>253</v>
      </c>
      <c r="B146" s="63">
        <v>-7733000</v>
      </c>
      <c r="C146" s="63">
        <v>626816830</v>
      </c>
      <c r="D146" s="63">
        <v>-627292000</v>
      </c>
      <c r="E146" s="63">
        <f>Table12[[#This Row],[2241775012.0000]]+Table12[[#This Row],[-1852333773.0000]]</f>
        <v>-475170</v>
      </c>
      <c r="F146" s="63">
        <v>-7733000</v>
      </c>
      <c r="G146" s="63">
        <v>626816830</v>
      </c>
      <c r="H146" s="63">
        <v>-627292000</v>
      </c>
      <c r="I146" s="63">
        <f>Table12[[#This Row],[Column7]]+Table12[[#This Row],[Column8]]</f>
        <v>-475170</v>
      </c>
      <c r="J146" s="56">
        <f>Table12[[#This Row],[2241775012.0000]]+Table12[[#This Row],[-1852333773.0000]]-Table12[[#This Row],[389441239.0000]]</f>
        <v>0</v>
      </c>
      <c r="K146" s="56">
        <f>Table12[[#This Row],[Column7]]+Table12[[#This Row],[Column8]]-Table12[[#This Row],[Column9]]</f>
        <v>0</v>
      </c>
    </row>
    <row r="147" spans="1:11" ht="23.1" customHeight="1" x14ac:dyDescent="0.45">
      <c r="A147" s="53" t="s">
        <v>246</v>
      </c>
      <c r="B147" s="63">
        <v>-26000</v>
      </c>
      <c r="C147" s="63">
        <v>961274</v>
      </c>
      <c r="D147" s="63">
        <v>-962000</v>
      </c>
      <c r="E147" s="63">
        <f>Table12[[#This Row],[2241775012.0000]]+Table12[[#This Row],[-1852333773.0000]]</f>
        <v>-726</v>
      </c>
      <c r="F147" s="63">
        <v>-26000</v>
      </c>
      <c r="G147" s="63">
        <v>961274</v>
      </c>
      <c r="H147" s="63">
        <v>-962000</v>
      </c>
      <c r="I147" s="63">
        <f>Table12[[#This Row],[Column7]]+Table12[[#This Row],[Column8]]</f>
        <v>-726</v>
      </c>
      <c r="J147" s="56">
        <f>Table12[[#This Row],[2241775012.0000]]+Table12[[#This Row],[-1852333773.0000]]-Table12[[#This Row],[389441239.0000]]</f>
        <v>0</v>
      </c>
      <c r="K147" s="56">
        <f>Table12[[#This Row],[Column7]]+Table12[[#This Row],[Column8]]-Table12[[#This Row],[Column9]]</f>
        <v>0</v>
      </c>
    </row>
    <row r="148" spans="1:11" ht="23.1" customHeight="1" x14ac:dyDescent="0.45">
      <c r="A148" s="53" t="s">
        <v>256</v>
      </c>
      <c r="B148" s="63">
        <v>-13000</v>
      </c>
      <c r="C148" s="63">
        <v>216935548</v>
      </c>
      <c r="D148" s="63">
        <v>-217100000</v>
      </c>
      <c r="E148" s="63">
        <f>Table12[[#This Row],[2241775012.0000]]+Table12[[#This Row],[-1852333773.0000]]</f>
        <v>-164452</v>
      </c>
      <c r="F148" s="63">
        <v>-13000</v>
      </c>
      <c r="G148" s="63">
        <v>216935548</v>
      </c>
      <c r="H148" s="63">
        <v>-217100000</v>
      </c>
      <c r="I148" s="63">
        <f>Table12[[#This Row],[Column7]]+Table12[[#This Row],[Column8]]</f>
        <v>-164452</v>
      </c>
      <c r="J148" s="56">
        <f>Table12[[#This Row],[2241775012.0000]]+Table12[[#This Row],[-1852333773.0000]]-Table12[[#This Row],[389441239.0000]]</f>
        <v>0</v>
      </c>
      <c r="K148" s="56">
        <f>Table12[[#This Row],[Column7]]+Table12[[#This Row],[Column8]]-Table12[[#This Row],[Column9]]</f>
        <v>0</v>
      </c>
    </row>
    <row r="149" spans="1:11" ht="23.1" customHeight="1" x14ac:dyDescent="0.45">
      <c r="A149" s="53" t="s">
        <v>236</v>
      </c>
      <c r="B149" s="63">
        <v>-3000000</v>
      </c>
      <c r="C149" s="63">
        <v>548584149</v>
      </c>
      <c r="D149" s="63">
        <v>-549000000</v>
      </c>
      <c r="E149" s="63">
        <f>Table12[[#This Row],[2241775012.0000]]+Table12[[#This Row],[-1852333773.0000]]</f>
        <v>-415851</v>
      </c>
      <c r="F149" s="63">
        <v>-3000000</v>
      </c>
      <c r="G149" s="63">
        <v>548584149</v>
      </c>
      <c r="H149" s="63">
        <v>-549000000</v>
      </c>
      <c r="I149" s="63">
        <f>Table12[[#This Row],[Column7]]+Table12[[#This Row],[Column8]]</f>
        <v>-415851</v>
      </c>
      <c r="J149" s="56">
        <f>Table12[[#This Row],[2241775012.0000]]+Table12[[#This Row],[-1852333773.0000]]-Table12[[#This Row],[389441239.0000]]</f>
        <v>0</v>
      </c>
      <c r="K149" s="56">
        <f>Table12[[#This Row],[Column7]]+Table12[[#This Row],[Column8]]-Table12[[#This Row],[Column9]]</f>
        <v>0</v>
      </c>
    </row>
    <row r="150" spans="1:11" ht="23.1" customHeight="1" thickBot="1" x14ac:dyDescent="0.5">
      <c r="A150" s="53" t="s">
        <v>258</v>
      </c>
      <c r="B150" s="63">
        <v>-15000000</v>
      </c>
      <c r="C150" s="63">
        <v>3227553337</v>
      </c>
      <c r="D150" s="63">
        <v>-3230000000</v>
      </c>
      <c r="E150" s="63">
        <f>Table12[[#This Row],[2241775012.0000]]+Table12[[#This Row],[-1852333773.0000]]</f>
        <v>-2446663</v>
      </c>
      <c r="F150" s="63">
        <v>-15000000</v>
      </c>
      <c r="G150" s="63">
        <v>3227553337</v>
      </c>
      <c r="H150" s="63">
        <v>-3230000000</v>
      </c>
      <c r="I150" s="63">
        <f>Table12[[#This Row],[Column7]]+Table12[[#This Row],[Column8]]</f>
        <v>-2446663</v>
      </c>
      <c r="J150" s="56">
        <f>Table12[[#This Row],[2241775012.0000]]+Table12[[#This Row],[-1852333773.0000]]-Table12[[#This Row],[389441239.0000]]</f>
        <v>0</v>
      </c>
      <c r="K150" s="56">
        <f>Table12[[#This Row],[Column7]]+Table12[[#This Row],[Column8]]-Table12[[#This Row],[Column9]]</f>
        <v>0</v>
      </c>
    </row>
    <row r="151" spans="1:11" ht="23.1" customHeight="1" thickBot="1" x14ac:dyDescent="0.5">
      <c r="A151" s="64" t="s">
        <v>60</v>
      </c>
      <c r="B151" s="165" t="s">
        <v>283</v>
      </c>
      <c r="C151" s="65">
        <f>SUBTOTAL(109,C7:C150)</f>
        <v>370992825437</v>
      </c>
      <c r="D151" s="65">
        <f>SUBTOTAL(109,D7:D150)</f>
        <v>-342799974505</v>
      </c>
      <c r="E151" s="65">
        <f>SUBTOTAL(109,E7:E150)</f>
        <v>28192850932</v>
      </c>
      <c r="F151" s="65"/>
      <c r="G151" s="65">
        <f>SUBTOTAL(109,G7:G150)</f>
        <v>1121566045594</v>
      </c>
      <c r="H151" s="65">
        <f>SUBTOTAL(109,H7:H150)</f>
        <v>-954177769764</v>
      </c>
      <c r="I151" s="65">
        <f>SUBTOTAL(109,I7:I150)</f>
        <v>167388275830</v>
      </c>
      <c r="J151" s="56">
        <f>Table12[[#This Row],[2241775012.0000]]+Table12[[#This Row],[-1852333773.0000]]-Table12[[#This Row],[389441239.0000]]</f>
        <v>0</v>
      </c>
      <c r="K151" s="56">
        <f>Table12[[#This Row],[Column7]]+Table12[[#This Row],[Column8]]-Table12[[#This Row],[Column9]]</f>
        <v>0</v>
      </c>
    </row>
    <row r="152" spans="1:11" ht="23.1" customHeight="1" thickTop="1" x14ac:dyDescent="0.45">
      <c r="A152" s="12" t="s">
        <v>61</v>
      </c>
      <c r="B152" s="13"/>
      <c r="C152" s="14"/>
      <c r="D152" s="14"/>
      <c r="E152" s="14"/>
      <c r="F152" s="13"/>
      <c r="G152" s="14"/>
      <c r="H152" s="14"/>
      <c r="I152" s="14"/>
    </row>
    <row r="153" spans="1:11" x14ac:dyDescent="0.45">
      <c r="D153" s="83"/>
      <c r="E153" s="84"/>
      <c r="F153" s="83"/>
      <c r="H153" s="83"/>
      <c r="I153" s="83"/>
    </row>
    <row r="154" spans="1:11" x14ac:dyDescent="0.45">
      <c r="E154" s="83"/>
    </row>
    <row r="155" spans="1:11" x14ac:dyDescent="0.45">
      <c r="E155" s="84"/>
    </row>
  </sheetData>
  <mergeCells count="6">
    <mergeCell ref="A1:I1"/>
    <mergeCell ref="A2:I2"/>
    <mergeCell ref="A3:I3"/>
    <mergeCell ref="B5:E5"/>
    <mergeCell ref="F5:I5"/>
    <mergeCell ref="A4:E4"/>
  </mergeCells>
  <pageMargins left="0.7" right="0.7" top="0.75" bottom="0.75" header="0.3" footer="0.3"/>
  <pageSetup paperSize="9" scale="59" orientation="landscape" horizontalDpi="4294967295" verticalDpi="4294967295" r:id="rId1"/>
  <headerFooter differentOddEven="1" differentFirst="1"/>
  <rowBreaks count="2" manualBreakCount="2">
    <brk id="27" max="8" man="1"/>
    <brk id="114" max="8" man="1"/>
  </rowBreaks>
  <ignoredErrors>
    <ignoredError sqref="E151" calculatedColumn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5"/>
  <sheetViews>
    <sheetView rightToLeft="1" view="pageBreakPreview" zoomScaleNormal="100" zoomScaleSheetLayoutView="100" workbookViewId="0">
      <pane ySplit="6" topLeftCell="A104" activePane="bottomLeft" state="frozen"/>
      <selection pane="bottomLeft" activeCell="B118" sqref="B118"/>
    </sheetView>
  </sheetViews>
  <sheetFormatPr defaultColWidth="9" defaultRowHeight="18" x14ac:dyDescent="0.45"/>
  <cols>
    <col min="1" max="1" width="38.7109375" style="26" bestFit="1" customWidth="1"/>
    <col min="2" max="2" width="12.5703125" style="26" bestFit="1" customWidth="1"/>
    <col min="3" max="3" width="19.7109375" style="26" bestFit="1" customWidth="1"/>
    <col min="4" max="4" width="17.140625" style="26" bestFit="1" customWidth="1"/>
    <col min="5" max="5" width="24.7109375" style="26" bestFit="1" customWidth="1"/>
    <col min="6" max="6" width="12.28515625" style="26" bestFit="1" customWidth="1"/>
    <col min="7" max="7" width="19.7109375" style="26" bestFit="1" customWidth="1"/>
    <col min="8" max="8" width="17.28515625" style="26" bestFit="1" customWidth="1"/>
    <col min="9" max="9" width="24.7109375" style="26" bestFit="1" customWidth="1"/>
    <col min="10" max="10" width="9" style="1" customWidth="1"/>
    <col min="11" max="11" width="12.28515625" style="1" bestFit="1" customWidth="1"/>
    <col min="12" max="16384" width="9" style="1"/>
  </cols>
  <sheetData>
    <row r="1" spans="1:11" ht="19.5" x14ac:dyDescent="0.45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spans="1:11" ht="19.5" x14ac:dyDescent="0.45">
      <c r="A2" s="139" t="s">
        <v>77</v>
      </c>
      <c r="B2" s="139"/>
      <c r="C2" s="139"/>
      <c r="D2" s="139"/>
      <c r="E2" s="139"/>
      <c r="F2" s="139"/>
      <c r="G2" s="139"/>
      <c r="H2" s="139"/>
      <c r="I2" s="139"/>
    </row>
    <row r="3" spans="1:11" ht="19.5" x14ac:dyDescent="0.45">
      <c r="A3" s="139" t="s">
        <v>280</v>
      </c>
      <c r="B3" s="139"/>
      <c r="C3" s="139"/>
      <c r="D3" s="139"/>
      <c r="E3" s="139"/>
      <c r="F3" s="139"/>
      <c r="G3" s="139"/>
      <c r="H3" s="139"/>
      <c r="I3" s="139"/>
    </row>
    <row r="4" spans="1:11" ht="21" x14ac:dyDescent="0.45">
      <c r="A4" s="144" t="s">
        <v>122</v>
      </c>
      <c r="B4" s="144"/>
      <c r="C4" s="144"/>
      <c r="D4" s="144"/>
      <c r="E4" s="107"/>
      <c r="F4" s="28"/>
      <c r="G4" s="28"/>
      <c r="H4" s="28"/>
      <c r="I4" s="28"/>
    </row>
    <row r="5" spans="1:11" ht="16.5" customHeight="1" x14ac:dyDescent="0.45">
      <c r="A5" s="80"/>
      <c r="B5" s="148" t="s">
        <v>279</v>
      </c>
      <c r="C5" s="148"/>
      <c r="D5" s="148"/>
      <c r="E5" s="148"/>
      <c r="F5" s="151" t="s">
        <v>281</v>
      </c>
      <c r="G5" s="151"/>
      <c r="H5" s="151"/>
      <c r="I5" s="151"/>
    </row>
    <row r="6" spans="1:11" ht="53.25" customHeight="1" thickBot="1" x14ac:dyDescent="0.5">
      <c r="A6" s="28" t="s">
        <v>79</v>
      </c>
      <c r="B6" s="45" t="s">
        <v>7</v>
      </c>
      <c r="C6" s="45" t="s">
        <v>9</v>
      </c>
      <c r="D6" s="45" t="s">
        <v>106</v>
      </c>
      <c r="E6" s="81" t="s">
        <v>123</v>
      </c>
      <c r="F6" s="45" t="s">
        <v>7</v>
      </c>
      <c r="G6" s="45" t="s">
        <v>9</v>
      </c>
      <c r="H6" s="45" t="s">
        <v>106</v>
      </c>
      <c r="I6" s="81" t="s">
        <v>123</v>
      </c>
    </row>
    <row r="7" spans="1:11" ht="23.1" customHeight="1" x14ac:dyDescent="0.45">
      <c r="A7" s="53" t="s">
        <v>16</v>
      </c>
      <c r="B7" s="63">
        <v>0</v>
      </c>
      <c r="C7" s="63">
        <v>0</v>
      </c>
      <c r="D7" s="63">
        <v>-231010784</v>
      </c>
      <c r="E7" s="63">
        <f>Table13[[#This Row],[10188628360.0000]]+Table13[[#This Row],[-9136554920.0000]]</f>
        <v>-231010784</v>
      </c>
      <c r="F7" s="63">
        <v>0</v>
      </c>
      <c r="G7" s="63">
        <v>0</v>
      </c>
      <c r="H7" s="63">
        <v>0</v>
      </c>
      <c r="I7" s="63">
        <f>Table13[[#This Row],[-7423957592.0000]]+Table13[[#This Row],[Column7]]</f>
        <v>0</v>
      </c>
      <c r="K7" s="79"/>
    </row>
    <row r="8" spans="1:11" ht="23.1" customHeight="1" x14ac:dyDescent="0.45">
      <c r="A8" s="53" t="s">
        <v>17</v>
      </c>
      <c r="B8" s="63">
        <v>0</v>
      </c>
      <c r="C8" s="63">
        <v>0</v>
      </c>
      <c r="D8" s="63">
        <v>-1575975044</v>
      </c>
      <c r="E8" s="63">
        <f>Table13[[#This Row],[10188628360.0000]]+Table13[[#This Row],[-9136554920.0000]]</f>
        <v>-1575975044</v>
      </c>
      <c r="F8" s="63">
        <v>0</v>
      </c>
      <c r="G8" s="63">
        <v>0</v>
      </c>
      <c r="H8" s="63">
        <v>0</v>
      </c>
      <c r="I8" s="63">
        <f>Table13[[#This Row],[-7423957592.0000]]+Table13[[#This Row],[Column7]]</f>
        <v>0</v>
      </c>
      <c r="K8" s="79"/>
    </row>
    <row r="9" spans="1:11" ht="23.1" customHeight="1" x14ac:dyDescent="0.45">
      <c r="A9" s="53" t="s">
        <v>18</v>
      </c>
      <c r="B9" s="63">
        <v>0</v>
      </c>
      <c r="C9" s="63">
        <v>0</v>
      </c>
      <c r="D9" s="63">
        <v>-523041294</v>
      </c>
      <c r="E9" s="63">
        <f>Table13[[#This Row],[10188628360.0000]]+Table13[[#This Row],[-9136554920.0000]]</f>
        <v>-523041294</v>
      </c>
      <c r="F9" s="63">
        <v>0</v>
      </c>
      <c r="G9" s="63">
        <v>0</v>
      </c>
      <c r="H9" s="63">
        <v>0</v>
      </c>
      <c r="I9" s="63">
        <f>Table13[[#This Row],[-7423957592.0000]]+Table13[[#This Row],[Column7]]</f>
        <v>0</v>
      </c>
    </row>
    <row r="10" spans="1:11" ht="23.1" customHeight="1" x14ac:dyDescent="0.45">
      <c r="A10" s="53" t="s">
        <v>116</v>
      </c>
      <c r="B10" s="63">
        <v>54041000</v>
      </c>
      <c r="C10" s="63">
        <v>27683023660</v>
      </c>
      <c r="D10" s="63">
        <v>-29475712790</v>
      </c>
      <c r="E10" s="63">
        <v>-1687432880</v>
      </c>
      <c r="F10" s="63">
        <v>54041000</v>
      </c>
      <c r="G10" s="63">
        <v>27683023660</v>
      </c>
      <c r="H10" s="63">
        <v>-29475712790</v>
      </c>
      <c r="I10" s="63">
        <v>-1790070410</v>
      </c>
    </row>
    <row r="11" spans="1:11" ht="23.1" customHeight="1" x14ac:dyDescent="0.45">
      <c r="A11" s="53" t="s">
        <v>143</v>
      </c>
      <c r="B11" s="63">
        <v>61798000</v>
      </c>
      <c r="C11" s="63">
        <v>24957362697</v>
      </c>
      <c r="D11" s="63">
        <v>-32204924652</v>
      </c>
      <c r="E11" s="63">
        <f>Table13[[#This Row],[10188628360.0000]]+Table13[[#This Row],[-9136554920.0000]]</f>
        <v>-7247561955</v>
      </c>
      <c r="F11" s="63">
        <v>61798000</v>
      </c>
      <c r="G11" s="63">
        <v>24957362697</v>
      </c>
      <c r="H11" s="63">
        <v>-33700141047</v>
      </c>
      <c r="I11" s="63">
        <f>Table13[[#This Row],[-7423957592.0000]]+Table13[[#This Row],[Column7]]</f>
        <v>-8742778350</v>
      </c>
    </row>
    <row r="12" spans="1:11" ht="23.1" customHeight="1" x14ac:dyDescent="0.45">
      <c r="A12" s="53" t="s">
        <v>20</v>
      </c>
      <c r="B12" s="63">
        <v>2800000</v>
      </c>
      <c r="C12" s="63">
        <v>17586993480</v>
      </c>
      <c r="D12" s="63">
        <v>-25664703635</v>
      </c>
      <c r="E12" s="63">
        <f>Table13[[#This Row],[10188628360.0000]]+Table13[[#This Row],[-9136554920.0000]]</f>
        <v>-8077710155</v>
      </c>
      <c r="F12" s="63">
        <v>2800000</v>
      </c>
      <c r="G12" s="63">
        <v>17586993480</v>
      </c>
      <c r="H12" s="63">
        <v>-17271027910</v>
      </c>
      <c r="I12" s="63">
        <f>Table13[[#This Row],[-7423957592.0000]]+Table13[[#This Row],[Column7]]</f>
        <v>315965570</v>
      </c>
    </row>
    <row r="13" spans="1:11" ht="23.1" customHeight="1" x14ac:dyDescent="0.45">
      <c r="A13" s="53" t="s">
        <v>22</v>
      </c>
      <c r="B13" s="63">
        <v>800000</v>
      </c>
      <c r="C13" s="63">
        <v>5580526480</v>
      </c>
      <c r="D13" s="63">
        <v>-6261164800</v>
      </c>
      <c r="E13" s="63">
        <f>Table13[[#This Row],[10188628360.0000]]+Table13[[#This Row],[-9136554920.0000]]</f>
        <v>-680638320</v>
      </c>
      <c r="F13" s="63">
        <v>800000</v>
      </c>
      <c r="G13" s="63">
        <v>5580526480</v>
      </c>
      <c r="H13" s="63">
        <v>-4564677600</v>
      </c>
      <c r="I13" s="63">
        <f>Table13[[#This Row],[-7423957592.0000]]+Table13[[#This Row],[Column7]]</f>
        <v>1015848880</v>
      </c>
    </row>
    <row r="14" spans="1:11" ht="23.1" customHeight="1" x14ac:dyDescent="0.45">
      <c r="A14" s="53" t="s">
        <v>226</v>
      </c>
      <c r="B14" s="63">
        <v>4400000</v>
      </c>
      <c r="C14" s="63">
        <v>17175796793</v>
      </c>
      <c r="D14" s="63">
        <v>-16918193056</v>
      </c>
      <c r="E14" s="63">
        <f>Table13[[#This Row],[10188628360.0000]]+Table13[[#This Row],[-9136554920.0000]]</f>
        <v>257603737</v>
      </c>
      <c r="F14" s="63">
        <v>4400000</v>
      </c>
      <c r="G14" s="63">
        <v>17175796793</v>
      </c>
      <c r="H14" s="63">
        <v>-16918193056</v>
      </c>
      <c r="I14" s="63">
        <f>Table13[[#This Row],[-7423957592.0000]]+Table13[[#This Row],[Column7]]</f>
        <v>257603737</v>
      </c>
    </row>
    <row r="15" spans="1:11" ht="23.1" customHeight="1" x14ac:dyDescent="0.45">
      <c r="A15" s="53" t="s">
        <v>121</v>
      </c>
      <c r="B15" s="63">
        <v>52000000</v>
      </c>
      <c r="C15" s="63">
        <v>25902216080</v>
      </c>
      <c r="D15" s="63">
        <v>-31578000480</v>
      </c>
      <c r="E15" s="63">
        <f>Table13[[#This Row],[10188628360.0000]]+Table13[[#This Row],[-9136554920.0000]]</f>
        <v>-5675784400</v>
      </c>
      <c r="F15" s="63">
        <v>52000000</v>
      </c>
      <c r="G15" s="63">
        <v>25902216080</v>
      </c>
      <c r="H15" s="63">
        <v>-33542318548</v>
      </c>
      <c r="I15" s="63">
        <f>Table13[[#This Row],[-7423957592.0000]]+Table13[[#This Row],[Column7]]</f>
        <v>-7640102468</v>
      </c>
    </row>
    <row r="16" spans="1:11" ht="23.1" customHeight="1" x14ac:dyDescent="0.45">
      <c r="A16" s="53" t="s">
        <v>24</v>
      </c>
      <c r="B16" s="63">
        <v>9000000</v>
      </c>
      <c r="C16" s="63">
        <v>30095549100</v>
      </c>
      <c r="D16" s="63">
        <v>-34336337161</v>
      </c>
      <c r="E16" s="63">
        <f>Table13[[#This Row],[10188628360.0000]]+Table13[[#This Row],[-9136554920.0000]]</f>
        <v>-4240788061</v>
      </c>
      <c r="F16" s="63">
        <v>9000000</v>
      </c>
      <c r="G16" s="63">
        <v>30095549100</v>
      </c>
      <c r="H16" s="63">
        <v>-30673931059</v>
      </c>
      <c r="I16" s="63">
        <f>Table13[[#This Row],[-7423957592.0000]]+Table13[[#This Row],[Column7]]</f>
        <v>-578381959</v>
      </c>
    </row>
    <row r="17" spans="1:9" ht="23.1" customHeight="1" x14ac:dyDescent="0.45">
      <c r="A17" s="53" t="s">
        <v>25</v>
      </c>
      <c r="B17" s="63">
        <v>0</v>
      </c>
      <c r="C17" s="63">
        <v>0</v>
      </c>
      <c r="D17" s="63">
        <v>-5225974931</v>
      </c>
      <c r="E17" s="63">
        <f>Table13[[#This Row],[10188628360.0000]]+Table13[[#This Row],[-9136554920.0000]]</f>
        <v>-5225974931</v>
      </c>
      <c r="F17" s="63">
        <v>0</v>
      </c>
      <c r="G17" s="63">
        <v>0</v>
      </c>
      <c r="H17" s="63">
        <v>0</v>
      </c>
      <c r="I17" s="63">
        <f>Table13[[#This Row],[-7423957592.0000]]+Table13[[#This Row],[Column7]]</f>
        <v>0</v>
      </c>
    </row>
    <row r="18" spans="1:9" ht="23.1" customHeight="1" x14ac:dyDescent="0.45">
      <c r="A18" s="53" t="s">
        <v>227</v>
      </c>
      <c r="B18" s="63">
        <v>8700000</v>
      </c>
      <c r="C18" s="63">
        <v>16937453539</v>
      </c>
      <c r="D18" s="63">
        <v>-19936120908</v>
      </c>
      <c r="E18" s="63">
        <f>Table13[[#This Row],[10188628360.0000]]+Table13[[#This Row],[-9136554920.0000]]</f>
        <v>-2998667369</v>
      </c>
      <c r="F18" s="63">
        <v>8700000</v>
      </c>
      <c r="G18" s="63">
        <v>16937453539</v>
      </c>
      <c r="H18" s="63">
        <v>-19936120908</v>
      </c>
      <c r="I18" s="63">
        <f>Table13[[#This Row],[-7423957592.0000]]+Table13[[#This Row],[Column7]]</f>
        <v>-2998667369</v>
      </c>
    </row>
    <row r="19" spans="1:9" ht="23.1" customHeight="1" x14ac:dyDescent="0.45">
      <c r="A19" s="53" t="s">
        <v>26</v>
      </c>
      <c r="B19" s="63">
        <v>3000000</v>
      </c>
      <c r="C19" s="63">
        <v>19974395100</v>
      </c>
      <c r="D19" s="63">
        <v>-23617650385</v>
      </c>
      <c r="E19" s="63">
        <f>Table13[[#This Row],[10188628360.0000]]+Table13[[#This Row],[-9136554920.0000]]</f>
        <v>-3643255285</v>
      </c>
      <c r="F19" s="63">
        <v>3000000</v>
      </c>
      <c r="G19" s="63">
        <v>19974395100</v>
      </c>
      <c r="H19" s="63">
        <v>-23617650385</v>
      </c>
      <c r="I19" s="63">
        <f>Table13[[#This Row],[-7423957592.0000]]+Table13[[#This Row],[Column7]]</f>
        <v>-3643255285</v>
      </c>
    </row>
    <row r="20" spans="1:9" ht="23.1" customHeight="1" x14ac:dyDescent="0.45">
      <c r="A20" s="53" t="s">
        <v>144</v>
      </c>
      <c r="B20" s="63">
        <v>15600000</v>
      </c>
      <c r="C20" s="63">
        <v>20138715013</v>
      </c>
      <c r="D20" s="63">
        <v>-25757741569</v>
      </c>
      <c r="E20" s="63">
        <f>Table13[[#This Row],[10188628360.0000]]+Table13[[#This Row],[-9136554920.0000]]</f>
        <v>-5619026556</v>
      </c>
      <c r="F20" s="63">
        <v>15600000</v>
      </c>
      <c r="G20" s="63">
        <v>20138715013</v>
      </c>
      <c r="H20" s="63">
        <v>-27938615256</v>
      </c>
      <c r="I20" s="63">
        <f>Table13[[#This Row],[-7423957592.0000]]+Table13[[#This Row],[Column7]]</f>
        <v>-7799900243</v>
      </c>
    </row>
    <row r="21" spans="1:9" ht="23.1" customHeight="1" x14ac:dyDescent="0.45">
      <c r="A21" s="53" t="s">
        <v>145</v>
      </c>
      <c r="B21" s="63">
        <v>1800000</v>
      </c>
      <c r="C21" s="63">
        <v>10377159660</v>
      </c>
      <c r="D21" s="63">
        <v>-13711834372</v>
      </c>
      <c r="E21" s="63">
        <f>Table13[[#This Row],[10188628360.0000]]+Table13[[#This Row],[-9136554920.0000]]</f>
        <v>-3334674712</v>
      </c>
      <c r="F21" s="63">
        <v>1800000</v>
      </c>
      <c r="G21" s="63">
        <v>10377159660</v>
      </c>
      <c r="H21" s="63">
        <v>-14099179867</v>
      </c>
      <c r="I21" s="63">
        <f>Table13[[#This Row],[-7423957592.0000]]+Table13[[#This Row],[Column7]]</f>
        <v>-3722020207</v>
      </c>
    </row>
    <row r="22" spans="1:9" ht="23.1" customHeight="1" x14ac:dyDescent="0.45">
      <c r="A22" s="53" t="s">
        <v>28</v>
      </c>
      <c r="B22" s="63">
        <v>32289000</v>
      </c>
      <c r="C22" s="63">
        <v>40273533383</v>
      </c>
      <c r="D22" s="63">
        <v>-44771246253</v>
      </c>
      <c r="E22" s="63">
        <f>Table13[[#This Row],[10188628360.0000]]+Table13[[#This Row],[-9136554920.0000]]</f>
        <v>-4497712870</v>
      </c>
      <c r="F22" s="63">
        <v>32289000</v>
      </c>
      <c r="G22" s="63">
        <v>40273533383</v>
      </c>
      <c r="H22" s="63">
        <v>-45704741455</v>
      </c>
      <c r="I22" s="63">
        <f>Table13[[#This Row],[-7423957592.0000]]+Table13[[#This Row],[Column7]]</f>
        <v>-5431208072</v>
      </c>
    </row>
    <row r="23" spans="1:9" ht="23.1" customHeight="1" x14ac:dyDescent="0.45">
      <c r="A23" s="53" t="s">
        <v>30</v>
      </c>
      <c r="B23" s="63">
        <v>0</v>
      </c>
      <c r="C23" s="63">
        <v>0</v>
      </c>
      <c r="D23" s="63">
        <v>-174813766</v>
      </c>
      <c r="E23" s="63">
        <f>Table13[[#This Row],[10188628360.0000]]+Table13[[#This Row],[-9136554920.0000]]</f>
        <v>-174813766</v>
      </c>
      <c r="F23" s="63">
        <v>0</v>
      </c>
      <c r="G23" s="63">
        <v>0</v>
      </c>
      <c r="H23" s="63">
        <v>0</v>
      </c>
      <c r="I23" s="63">
        <f>Table13[[#This Row],[-7423957592.0000]]+Table13[[#This Row],[Column7]]</f>
        <v>0</v>
      </c>
    </row>
    <row r="24" spans="1:9" ht="23.1" customHeight="1" x14ac:dyDescent="0.45">
      <c r="A24" s="53" t="s">
        <v>146</v>
      </c>
      <c r="B24" s="63">
        <v>205405</v>
      </c>
      <c r="C24" s="63">
        <v>422309283</v>
      </c>
      <c r="D24" s="63">
        <v>-354723770</v>
      </c>
      <c r="E24" s="63">
        <f>Table13[[#This Row],[10188628360.0000]]+Table13[[#This Row],[-9136554920.0000]]</f>
        <v>67585513</v>
      </c>
      <c r="F24" s="63">
        <v>205405</v>
      </c>
      <c r="G24" s="63">
        <v>422309283</v>
      </c>
      <c r="H24" s="63">
        <v>-517325186</v>
      </c>
      <c r="I24" s="63">
        <f>Table13[[#This Row],[-7423957592.0000]]+Table13[[#This Row],[Column7]]</f>
        <v>-95015903</v>
      </c>
    </row>
    <row r="25" spans="1:9" ht="23.1" customHeight="1" x14ac:dyDescent="0.45">
      <c r="A25" s="53" t="s">
        <v>31</v>
      </c>
      <c r="B25" s="63">
        <v>1300000</v>
      </c>
      <c r="C25" s="63">
        <v>17465936540</v>
      </c>
      <c r="D25" s="63">
        <v>-20469780561</v>
      </c>
      <c r="E25" s="63">
        <f>Table13[[#This Row],[10188628360.0000]]+Table13[[#This Row],[-9136554920.0000]]</f>
        <v>-3003844021</v>
      </c>
      <c r="F25" s="63">
        <v>1300000</v>
      </c>
      <c r="G25" s="63">
        <v>17465936540</v>
      </c>
      <c r="H25" s="63">
        <v>-18132451748</v>
      </c>
      <c r="I25" s="63">
        <f>Table13[[#This Row],[-7423957592.0000]]+Table13[[#This Row],[Column7]]</f>
        <v>-666515208</v>
      </c>
    </row>
    <row r="26" spans="1:9" ht="23.1" customHeight="1" x14ac:dyDescent="0.45">
      <c r="A26" s="53" t="s">
        <v>33</v>
      </c>
      <c r="B26" s="63">
        <v>4509300</v>
      </c>
      <c r="C26" s="63">
        <v>20358716158</v>
      </c>
      <c r="D26" s="63">
        <v>-26145519332</v>
      </c>
      <c r="E26" s="63">
        <f>Table13[[#This Row],[10188628360.0000]]+Table13[[#This Row],[-9136554920.0000]]</f>
        <v>-5786803174</v>
      </c>
      <c r="F26" s="63">
        <v>4509300</v>
      </c>
      <c r="G26" s="63">
        <v>20358716158</v>
      </c>
      <c r="H26" s="63">
        <v>-24276085788</v>
      </c>
      <c r="I26" s="63">
        <f>Table13[[#This Row],[-7423957592.0000]]+Table13[[#This Row],[Column7]]</f>
        <v>-3917369630</v>
      </c>
    </row>
    <row r="27" spans="1:9" ht="23.1" customHeight="1" x14ac:dyDescent="0.45">
      <c r="A27" s="53" t="s">
        <v>34</v>
      </c>
      <c r="B27" s="63">
        <v>0</v>
      </c>
      <c r="C27" s="63">
        <v>0</v>
      </c>
      <c r="D27" s="63">
        <v>-803055917</v>
      </c>
      <c r="E27" s="63">
        <f>Table13[[#This Row],[10188628360.0000]]+Table13[[#This Row],[-9136554920.0000]]</f>
        <v>-803055917</v>
      </c>
      <c r="F27" s="63">
        <v>0</v>
      </c>
      <c r="G27" s="63">
        <v>0</v>
      </c>
      <c r="H27" s="63">
        <v>0</v>
      </c>
      <c r="I27" s="63">
        <f>Table13[[#This Row],[-7423957592.0000]]+Table13[[#This Row],[Column7]]</f>
        <v>0</v>
      </c>
    </row>
    <row r="28" spans="1:9" ht="23.1" customHeight="1" x14ac:dyDescent="0.45">
      <c r="A28" s="53" t="s">
        <v>147</v>
      </c>
      <c r="B28" s="63">
        <v>3142129</v>
      </c>
      <c r="C28" s="63">
        <v>19112361305</v>
      </c>
      <c r="D28" s="63">
        <v>-22203031573</v>
      </c>
      <c r="E28" s="63">
        <f>Table13[[#This Row],[10188628360.0000]]+Table13[[#This Row],[-9136554920.0000]]</f>
        <v>-3090670268</v>
      </c>
      <c r="F28" s="63">
        <v>3142129</v>
      </c>
      <c r="G28" s="63">
        <v>19112361305</v>
      </c>
      <c r="H28" s="63">
        <v>-22243320998</v>
      </c>
      <c r="I28" s="63">
        <f>Table13[[#This Row],[-7423957592.0000]]+Table13[[#This Row],[Column7]]</f>
        <v>-3130959693</v>
      </c>
    </row>
    <row r="29" spans="1:9" ht="23.1" customHeight="1" x14ac:dyDescent="0.45">
      <c r="A29" s="53" t="s">
        <v>228</v>
      </c>
      <c r="B29" s="63">
        <v>11700000</v>
      </c>
      <c r="C29" s="63">
        <v>17762625270</v>
      </c>
      <c r="D29" s="63">
        <v>-20919016979</v>
      </c>
      <c r="E29" s="63">
        <f>Table13[[#This Row],[10188628360.0000]]+Table13[[#This Row],[-9136554920.0000]]</f>
        <v>-3156391709</v>
      </c>
      <c r="F29" s="63">
        <v>11700000</v>
      </c>
      <c r="G29" s="63">
        <v>17762625270</v>
      </c>
      <c r="H29" s="63">
        <v>-20919016979</v>
      </c>
      <c r="I29" s="63">
        <f>Table13[[#This Row],[-7423957592.0000]]+Table13[[#This Row],[Column7]]</f>
        <v>-3156391709</v>
      </c>
    </row>
    <row r="30" spans="1:9" ht="23.1" customHeight="1" x14ac:dyDescent="0.45">
      <c r="A30" s="53" t="s">
        <v>35</v>
      </c>
      <c r="B30" s="63">
        <v>0</v>
      </c>
      <c r="C30" s="63">
        <v>0</v>
      </c>
      <c r="D30" s="63">
        <v>-6169658191</v>
      </c>
      <c r="E30" s="63">
        <f>Table13[[#This Row],[10188628360.0000]]+Table13[[#This Row],[-9136554920.0000]]</f>
        <v>-6169658191</v>
      </c>
      <c r="F30" s="63">
        <v>0</v>
      </c>
      <c r="G30" s="63">
        <v>0</v>
      </c>
      <c r="H30" s="63">
        <v>0</v>
      </c>
      <c r="I30" s="63">
        <f>Table13[[#This Row],[-7423957592.0000]]+Table13[[#This Row],[Column7]]</f>
        <v>0</v>
      </c>
    </row>
    <row r="31" spans="1:9" ht="23.1" customHeight="1" x14ac:dyDescent="0.45">
      <c r="A31" s="53" t="s">
        <v>37</v>
      </c>
      <c r="B31" s="63">
        <v>0</v>
      </c>
      <c r="C31" s="63">
        <v>0</v>
      </c>
      <c r="D31" s="63">
        <v>-12783998023</v>
      </c>
      <c r="E31" s="63">
        <f>Table13[[#This Row],[10188628360.0000]]+Table13[[#This Row],[-9136554920.0000]]</f>
        <v>-12783998023</v>
      </c>
      <c r="F31" s="63">
        <v>0</v>
      </c>
      <c r="G31" s="63">
        <v>0</v>
      </c>
      <c r="H31" s="63">
        <v>0</v>
      </c>
      <c r="I31" s="63">
        <f>Table13[[#This Row],[-7423957592.0000]]+Table13[[#This Row],[Column7]]</f>
        <v>0</v>
      </c>
    </row>
    <row r="32" spans="1:9" ht="23.1" customHeight="1" x14ac:dyDescent="0.45">
      <c r="A32" s="53" t="s">
        <v>38</v>
      </c>
      <c r="B32" s="63">
        <v>0</v>
      </c>
      <c r="C32" s="63">
        <v>0</v>
      </c>
      <c r="D32" s="63">
        <v>-1548695038</v>
      </c>
      <c r="E32" s="63">
        <f>Table13[[#This Row],[10188628360.0000]]+Table13[[#This Row],[-9136554920.0000]]</f>
        <v>-1548695038</v>
      </c>
      <c r="F32" s="63">
        <v>0</v>
      </c>
      <c r="G32" s="63">
        <v>0</v>
      </c>
      <c r="H32" s="63">
        <v>0</v>
      </c>
      <c r="I32" s="63">
        <f>Table13[[#This Row],[-7423957592.0000]]+Table13[[#This Row],[Column7]]</f>
        <v>0</v>
      </c>
    </row>
    <row r="33" spans="1:9" ht="23.1" customHeight="1" x14ac:dyDescent="0.45">
      <c r="A33" s="53" t="s">
        <v>42</v>
      </c>
      <c r="B33" s="63">
        <v>99650</v>
      </c>
      <c r="C33" s="63">
        <v>1534613030</v>
      </c>
      <c r="D33" s="63">
        <v>-2823324924</v>
      </c>
      <c r="E33" s="63">
        <f>Table13[[#This Row],[10188628360.0000]]+Table13[[#This Row],[-9136554920.0000]]</f>
        <v>-1288711894</v>
      </c>
      <c r="F33" s="63">
        <v>99650</v>
      </c>
      <c r="G33" s="63">
        <v>1534613030</v>
      </c>
      <c r="H33" s="63">
        <v>-1651966763</v>
      </c>
      <c r="I33" s="63">
        <f>Table13[[#This Row],[-7423957592.0000]]+Table13[[#This Row],[Column7]]</f>
        <v>-117353733</v>
      </c>
    </row>
    <row r="34" spans="1:9" ht="23.1" customHeight="1" x14ac:dyDescent="0.45">
      <c r="A34" s="53" t="s">
        <v>149</v>
      </c>
      <c r="B34" s="63">
        <v>20112</v>
      </c>
      <c r="C34" s="63">
        <v>779390239</v>
      </c>
      <c r="D34" s="63">
        <v>-3229598687</v>
      </c>
      <c r="E34" s="63">
        <f>Table13[[#This Row],[10188628360.0000]]+Table13[[#This Row],[-9136554920.0000]]</f>
        <v>-2450208448</v>
      </c>
      <c r="F34" s="63">
        <v>20112</v>
      </c>
      <c r="G34" s="63">
        <v>779390239</v>
      </c>
      <c r="H34" s="63">
        <v>-626023295</v>
      </c>
      <c r="I34" s="63">
        <f>Table13[[#This Row],[-7423957592.0000]]+Table13[[#This Row],[Column7]]</f>
        <v>153366944</v>
      </c>
    </row>
    <row r="35" spans="1:9" ht="23.1" customHeight="1" x14ac:dyDescent="0.45">
      <c r="A35" s="53" t="s">
        <v>150</v>
      </c>
      <c r="B35" s="63">
        <v>1000000</v>
      </c>
      <c r="C35" s="63">
        <v>400877080</v>
      </c>
      <c r="D35" s="63">
        <v>1705396133</v>
      </c>
      <c r="E35" s="63">
        <f>Table13[[#This Row],[10188628360.0000]]+Table13[[#This Row],[-9136554920.0000]]</f>
        <v>2106273213</v>
      </c>
      <c r="F35" s="63">
        <v>1000000</v>
      </c>
      <c r="G35" s="63">
        <v>400877080</v>
      </c>
      <c r="H35" s="63">
        <v>-567174655</v>
      </c>
      <c r="I35" s="63">
        <f>Table13[[#This Row],[-7423957592.0000]]+Table13[[#This Row],[Column7]]</f>
        <v>-166297575</v>
      </c>
    </row>
    <row r="36" spans="1:9" ht="23.1" customHeight="1" x14ac:dyDescent="0.45">
      <c r="A36" s="53" t="s">
        <v>46</v>
      </c>
      <c r="B36" s="63">
        <v>0</v>
      </c>
      <c r="C36" s="63">
        <v>0</v>
      </c>
      <c r="D36" s="63">
        <v>-5125630109</v>
      </c>
      <c r="E36" s="63">
        <f>Table13[[#This Row],[10188628360.0000]]+Table13[[#This Row],[-9136554920.0000]]</f>
        <v>-5125630109</v>
      </c>
      <c r="F36" s="63">
        <v>0</v>
      </c>
      <c r="G36" s="63">
        <v>0</v>
      </c>
      <c r="H36" s="63">
        <v>0</v>
      </c>
      <c r="I36" s="63">
        <f>Table13[[#This Row],[-7423957592.0000]]+Table13[[#This Row],[Column7]]</f>
        <v>0</v>
      </c>
    </row>
    <row r="37" spans="1:9" ht="23.1" customHeight="1" x14ac:dyDescent="0.45">
      <c r="A37" s="53" t="s">
        <v>151</v>
      </c>
      <c r="B37" s="63">
        <v>0</v>
      </c>
      <c r="C37" s="63">
        <v>0</v>
      </c>
      <c r="D37" s="63">
        <v>1975980892</v>
      </c>
      <c r="E37" s="63">
        <f>Table13[[#This Row],[10188628360.0000]]+Table13[[#This Row],[-9136554920.0000]]</f>
        <v>1975980892</v>
      </c>
      <c r="F37" s="63">
        <v>0</v>
      </c>
      <c r="G37" s="63">
        <v>0</v>
      </c>
      <c r="H37" s="63">
        <v>0</v>
      </c>
      <c r="I37" s="63">
        <f>Table13[[#This Row],[-7423957592.0000]]+Table13[[#This Row],[Column7]]</f>
        <v>0</v>
      </c>
    </row>
    <row r="38" spans="1:9" ht="23.1" customHeight="1" x14ac:dyDescent="0.45">
      <c r="A38" s="53" t="s">
        <v>152</v>
      </c>
      <c r="B38" s="63">
        <v>20000000</v>
      </c>
      <c r="C38" s="63">
        <v>10002081600</v>
      </c>
      <c r="D38" s="63">
        <v>-13355954200</v>
      </c>
      <c r="E38" s="63">
        <f>Table13[[#This Row],[10188628360.0000]]+Table13[[#This Row],[-9136554920.0000]]</f>
        <v>-3353872600</v>
      </c>
      <c r="F38" s="63">
        <v>20000000</v>
      </c>
      <c r="G38" s="63">
        <v>10002081600</v>
      </c>
      <c r="H38" s="63">
        <v>-13053116368</v>
      </c>
      <c r="I38" s="63">
        <f>Table13[[#This Row],[-7423957592.0000]]+Table13[[#This Row],[Column7]]</f>
        <v>-3051034768</v>
      </c>
    </row>
    <row r="39" spans="1:9" ht="23.1" customHeight="1" x14ac:dyDescent="0.45">
      <c r="A39" s="53" t="s">
        <v>47</v>
      </c>
      <c r="B39" s="63">
        <v>0</v>
      </c>
      <c r="C39" s="63">
        <v>0</v>
      </c>
      <c r="D39" s="63">
        <v>-5074275376</v>
      </c>
      <c r="E39" s="63">
        <f>Table13[[#This Row],[10188628360.0000]]+Table13[[#This Row],[-9136554920.0000]]</f>
        <v>-5074275376</v>
      </c>
      <c r="F39" s="63">
        <v>0</v>
      </c>
      <c r="G39" s="63">
        <v>0</v>
      </c>
      <c r="H39" s="63">
        <v>0</v>
      </c>
      <c r="I39" s="63">
        <f>Table13[[#This Row],[-7423957592.0000]]+Table13[[#This Row],[Column7]]</f>
        <v>0</v>
      </c>
    </row>
    <row r="40" spans="1:9" ht="23.1" customHeight="1" x14ac:dyDescent="0.45">
      <c r="A40" s="53" t="s">
        <v>229</v>
      </c>
      <c r="B40" s="63">
        <v>2000000</v>
      </c>
      <c r="C40" s="63">
        <v>15261112600</v>
      </c>
      <c r="D40" s="63">
        <v>-15901933759</v>
      </c>
      <c r="E40" s="63">
        <f>Table13[[#This Row],[10188628360.0000]]+Table13[[#This Row],[-9136554920.0000]]</f>
        <v>-640821159</v>
      </c>
      <c r="F40" s="63">
        <v>2000000</v>
      </c>
      <c r="G40" s="63">
        <v>15261112600</v>
      </c>
      <c r="H40" s="63">
        <v>-15901933759</v>
      </c>
      <c r="I40" s="63">
        <f>Table13[[#This Row],[-7423957592.0000]]+Table13[[#This Row],[Column7]]</f>
        <v>-640821159</v>
      </c>
    </row>
    <row r="41" spans="1:9" ht="23.1" customHeight="1" x14ac:dyDescent="0.45">
      <c r="A41" s="53" t="s">
        <v>115</v>
      </c>
      <c r="B41" s="63">
        <v>4400000</v>
      </c>
      <c r="C41" s="63">
        <v>9923890725</v>
      </c>
      <c r="D41" s="63">
        <v>-9253686219</v>
      </c>
      <c r="E41" s="63">
        <f>Table13[[#This Row],[10188628360.0000]]+Table13[[#This Row],[-9136554920.0000]]</f>
        <v>670204506</v>
      </c>
      <c r="F41" s="63">
        <v>4400000</v>
      </c>
      <c r="G41" s="63">
        <v>9923890725</v>
      </c>
      <c r="H41" s="63">
        <v>-9253686219</v>
      </c>
      <c r="I41" s="63">
        <f>Table13[[#This Row],[-7423957592.0000]]+Table13[[#This Row],[Column7]]</f>
        <v>670204506</v>
      </c>
    </row>
    <row r="42" spans="1:9" ht="23.1" customHeight="1" x14ac:dyDescent="0.45">
      <c r="A42" s="53" t="s">
        <v>50</v>
      </c>
      <c r="B42" s="63">
        <v>874830</v>
      </c>
      <c r="C42" s="63">
        <v>11675508742</v>
      </c>
      <c r="D42" s="63">
        <v>-13539049867</v>
      </c>
      <c r="E42" s="63">
        <f>Table13[[#This Row],[10188628360.0000]]+Table13[[#This Row],[-9136554920.0000]]</f>
        <v>-1863541125</v>
      </c>
      <c r="F42" s="63">
        <v>874830</v>
      </c>
      <c r="G42" s="63">
        <v>11675508742</v>
      </c>
      <c r="H42" s="63">
        <v>-12867245068</v>
      </c>
      <c r="I42" s="63">
        <f>Table13[[#This Row],[-7423957592.0000]]+Table13[[#This Row],[Column7]]</f>
        <v>-1191736326</v>
      </c>
    </row>
    <row r="43" spans="1:9" ht="23.1" customHeight="1" x14ac:dyDescent="0.45">
      <c r="A43" s="53" t="s">
        <v>154</v>
      </c>
      <c r="B43" s="63">
        <v>600000</v>
      </c>
      <c r="C43" s="63">
        <v>6781173180</v>
      </c>
      <c r="D43" s="63">
        <v>-7610416948</v>
      </c>
      <c r="E43" s="63">
        <f>Table13[[#This Row],[10188628360.0000]]+Table13[[#This Row],[-9136554920.0000]]</f>
        <v>-829243768</v>
      </c>
      <c r="F43" s="63">
        <v>600000</v>
      </c>
      <c r="G43" s="63">
        <v>6781173180</v>
      </c>
      <c r="H43" s="63">
        <v>-7234276889</v>
      </c>
      <c r="I43" s="63">
        <f>Table13[[#This Row],[-7423957592.0000]]+Table13[[#This Row],[Column7]]</f>
        <v>-453103709</v>
      </c>
    </row>
    <row r="44" spans="1:9" ht="23.1" customHeight="1" x14ac:dyDescent="0.45">
      <c r="A44" s="53" t="s">
        <v>119</v>
      </c>
      <c r="B44" s="63">
        <v>9198000</v>
      </c>
      <c r="C44" s="63">
        <v>15032003414</v>
      </c>
      <c r="D44" s="63">
        <v>-14976530999</v>
      </c>
      <c r="E44" s="63">
        <f>Table13[[#This Row],[10188628360.0000]]+Table13[[#This Row],[-9136554920.0000]]</f>
        <v>55472415</v>
      </c>
      <c r="F44" s="63">
        <v>9198000</v>
      </c>
      <c r="G44" s="63">
        <v>15032003414</v>
      </c>
      <c r="H44" s="63">
        <v>-15617023999</v>
      </c>
      <c r="I44" s="63">
        <f>Table13[[#This Row],[-7423957592.0000]]+Table13[[#This Row],[Column7]]</f>
        <v>-585020585</v>
      </c>
    </row>
    <row r="45" spans="1:9" ht="23.1" customHeight="1" x14ac:dyDescent="0.45">
      <c r="A45" s="53" t="s">
        <v>108</v>
      </c>
      <c r="B45" s="63">
        <v>20000</v>
      </c>
      <c r="C45" s="63">
        <v>2095674240</v>
      </c>
      <c r="D45" s="63">
        <v>-1734400082</v>
      </c>
      <c r="E45" s="63">
        <f>Table13[[#This Row],[10188628360.0000]]+Table13[[#This Row],[-9136554920.0000]]</f>
        <v>361274158</v>
      </c>
      <c r="F45" s="63">
        <v>20000</v>
      </c>
      <c r="G45" s="63">
        <v>2095674240</v>
      </c>
      <c r="H45" s="63">
        <v>-2067054080</v>
      </c>
      <c r="I45" s="63">
        <f>Table13[[#This Row],[-7423957592.0000]]+Table13[[#This Row],[Column7]]</f>
        <v>28620160</v>
      </c>
    </row>
    <row r="46" spans="1:9" ht="23.1" customHeight="1" x14ac:dyDescent="0.45">
      <c r="A46" s="53" t="s">
        <v>52</v>
      </c>
      <c r="B46" s="63">
        <v>561046</v>
      </c>
      <c r="C46" s="63">
        <v>6730613197</v>
      </c>
      <c r="D46" s="63">
        <v>-8385753082</v>
      </c>
      <c r="E46" s="63">
        <f>Table13[[#This Row],[10188628360.0000]]+Table13[[#This Row],[-9136554920.0000]]</f>
        <v>-1655139885</v>
      </c>
      <c r="F46" s="63">
        <v>561046</v>
      </c>
      <c r="G46" s="63">
        <v>6730613197</v>
      </c>
      <c r="H46" s="63">
        <v>-7432468659</v>
      </c>
      <c r="I46" s="63">
        <f>Table13[[#This Row],[-7423957592.0000]]+Table13[[#This Row],[Column7]]</f>
        <v>-701855462</v>
      </c>
    </row>
    <row r="47" spans="1:9" ht="23.1" customHeight="1" x14ac:dyDescent="0.45">
      <c r="A47" s="53" t="s">
        <v>230</v>
      </c>
      <c r="B47" s="63">
        <v>399497</v>
      </c>
      <c r="C47" s="63">
        <v>16490609752</v>
      </c>
      <c r="D47" s="63">
        <v>-16599143995</v>
      </c>
      <c r="E47" s="63">
        <f>Table13[[#This Row],[10188628360.0000]]+Table13[[#This Row],[-9136554920.0000]]</f>
        <v>-108534243</v>
      </c>
      <c r="F47" s="63">
        <v>399497</v>
      </c>
      <c r="G47" s="63">
        <v>16490609752</v>
      </c>
      <c r="H47" s="63">
        <v>-16599143995</v>
      </c>
      <c r="I47" s="63">
        <f>Table13[[#This Row],[-7423957592.0000]]+Table13[[#This Row],[Column7]]</f>
        <v>-108534243</v>
      </c>
    </row>
    <row r="48" spans="1:9" ht="23.1" customHeight="1" x14ac:dyDescent="0.45">
      <c r="A48" s="53" t="s">
        <v>57</v>
      </c>
      <c r="B48" s="63">
        <v>1850000</v>
      </c>
      <c r="C48" s="63">
        <v>27957703385</v>
      </c>
      <c r="D48" s="63">
        <v>-34049031492</v>
      </c>
      <c r="E48" s="63">
        <f>Table13[[#This Row],[10188628360.0000]]+Table13[[#This Row],[-9136554920.0000]]</f>
        <v>-6091328107</v>
      </c>
      <c r="F48" s="63">
        <v>1850000</v>
      </c>
      <c r="G48" s="63">
        <v>27957703385</v>
      </c>
      <c r="H48" s="63">
        <v>-34104218726</v>
      </c>
      <c r="I48" s="63">
        <f>Table13[[#This Row],[-7423957592.0000]]+Table13[[#This Row],[Column7]]</f>
        <v>-6146515341</v>
      </c>
    </row>
    <row r="49" spans="1:9" ht="23.1" customHeight="1" x14ac:dyDescent="0.45">
      <c r="A49" s="53" t="s">
        <v>111</v>
      </c>
      <c r="B49" s="63">
        <v>700000</v>
      </c>
      <c r="C49" s="63">
        <v>6161004430</v>
      </c>
      <c r="D49" s="63">
        <v>-7423273503</v>
      </c>
      <c r="E49" s="63">
        <f>Table13[[#This Row],[10188628360.0000]]+Table13[[#This Row],[-9136554920.0000]]</f>
        <v>-1262269073</v>
      </c>
      <c r="F49" s="63">
        <v>700000</v>
      </c>
      <c r="G49" s="63">
        <v>6161004430</v>
      </c>
      <c r="H49" s="63">
        <v>-7423273503</v>
      </c>
      <c r="I49" s="63">
        <f>Table13[[#This Row],[-7423957592.0000]]+Table13[[#This Row],[Column7]]</f>
        <v>-1262269073</v>
      </c>
    </row>
    <row r="50" spans="1:9" ht="23.1" customHeight="1" x14ac:dyDescent="0.45">
      <c r="A50" s="53" t="s">
        <v>156</v>
      </c>
      <c r="B50" s="63">
        <v>1300000</v>
      </c>
      <c r="C50" s="63">
        <v>26018311670</v>
      </c>
      <c r="D50" s="63">
        <v>-28062473283</v>
      </c>
      <c r="E50" s="63">
        <f>Table13[[#This Row],[10188628360.0000]]+Table13[[#This Row],[-9136554920.0000]]</f>
        <v>-2044161613</v>
      </c>
      <c r="F50" s="63">
        <v>1300000</v>
      </c>
      <c r="G50" s="63">
        <v>26018311670</v>
      </c>
      <c r="H50" s="63">
        <v>-29187514658</v>
      </c>
      <c r="I50" s="63">
        <f>Table13[[#This Row],[-7423957592.0000]]+Table13[[#This Row],[Column7]]</f>
        <v>-3169202988</v>
      </c>
    </row>
    <row r="51" spans="1:9" ht="23.1" customHeight="1" x14ac:dyDescent="0.45">
      <c r="A51" s="53" t="s">
        <v>59</v>
      </c>
      <c r="B51" s="63">
        <v>133750</v>
      </c>
      <c r="C51" s="63">
        <v>5122841944</v>
      </c>
      <c r="D51" s="63">
        <v>-5580712534</v>
      </c>
      <c r="E51" s="63">
        <f>Table13[[#This Row],[10188628360.0000]]+Table13[[#This Row],[-9136554920.0000]]</f>
        <v>-457870590</v>
      </c>
      <c r="F51" s="63">
        <v>133750</v>
      </c>
      <c r="G51" s="63">
        <v>5122841944</v>
      </c>
      <c r="H51" s="63">
        <v>-3741491416</v>
      </c>
      <c r="I51" s="63">
        <f>Table13[[#This Row],[-7423957592.0000]]+Table13[[#This Row],[Column7]]</f>
        <v>1381350528</v>
      </c>
    </row>
    <row r="52" spans="1:9" ht="23.1" customHeight="1" x14ac:dyDescent="0.45">
      <c r="A52" s="53" t="s">
        <v>191</v>
      </c>
      <c r="B52" s="63">
        <v>0</v>
      </c>
      <c r="C52" s="63">
        <v>0</v>
      </c>
      <c r="D52" s="63">
        <v>-1084345216</v>
      </c>
      <c r="E52" s="63">
        <f>Table13[[#This Row],[10188628360.0000]]+Table13[[#This Row],[-9136554920.0000]]</f>
        <v>-1084345216</v>
      </c>
      <c r="F52" s="63">
        <v>0</v>
      </c>
      <c r="G52" s="63">
        <v>0</v>
      </c>
      <c r="H52" s="63">
        <v>0</v>
      </c>
      <c r="I52" s="63">
        <f>Table13[[#This Row],[-7423957592.0000]]+Table13[[#This Row],[Column7]]</f>
        <v>0</v>
      </c>
    </row>
    <row r="53" spans="1:9" ht="23.1" customHeight="1" x14ac:dyDescent="0.45">
      <c r="A53" s="53" t="s">
        <v>233</v>
      </c>
      <c r="B53" s="63">
        <v>9333000</v>
      </c>
      <c r="C53" s="63">
        <v>9333000</v>
      </c>
      <c r="D53" s="63">
        <v>387847391</v>
      </c>
      <c r="E53" s="63">
        <f>Table13[[#This Row],[10188628360.0000]]+Table13[[#This Row],[-9136554920.0000]]</f>
        <v>397180391</v>
      </c>
      <c r="F53" s="63">
        <v>9333000</v>
      </c>
      <c r="G53" s="63">
        <v>9333000</v>
      </c>
      <c r="H53" s="63">
        <v>387847391</v>
      </c>
      <c r="I53" s="63">
        <f>Table13[[#This Row],[-7423957592.0000]]+Table13[[#This Row],[Column7]]</f>
        <v>397180391</v>
      </c>
    </row>
    <row r="54" spans="1:9" ht="23.1" customHeight="1" x14ac:dyDescent="0.45">
      <c r="A54" s="53" t="s">
        <v>178</v>
      </c>
      <c r="B54" s="63">
        <v>0</v>
      </c>
      <c r="C54" s="63">
        <v>0</v>
      </c>
      <c r="D54" s="63">
        <v>209000000</v>
      </c>
      <c r="E54" s="63">
        <f>Table13[[#This Row],[10188628360.0000]]+Table13[[#This Row],[-9136554920.0000]]</f>
        <v>209000000</v>
      </c>
      <c r="F54" s="63">
        <v>0</v>
      </c>
      <c r="G54" s="63">
        <v>0</v>
      </c>
      <c r="H54" s="63">
        <v>0</v>
      </c>
      <c r="I54" s="63">
        <f>Table13[[#This Row],[-7423957592.0000]]+Table13[[#This Row],[Column7]]</f>
        <v>0</v>
      </c>
    </row>
    <row r="55" spans="1:9" ht="23.1" customHeight="1" x14ac:dyDescent="0.45">
      <c r="A55" s="53" t="s">
        <v>188</v>
      </c>
      <c r="B55" s="63">
        <v>11000000</v>
      </c>
      <c r="C55" s="63">
        <v>10991668</v>
      </c>
      <c r="D55" s="63">
        <v>-4714744028</v>
      </c>
      <c r="E55" s="63">
        <f>Table13[[#This Row],[10188628360.0000]]+Table13[[#This Row],[-9136554920.0000]]</f>
        <v>-4703752360</v>
      </c>
      <c r="F55" s="63">
        <v>11000000</v>
      </c>
      <c r="G55" s="63">
        <v>10991668</v>
      </c>
      <c r="H55" s="63">
        <v>-1283275028</v>
      </c>
      <c r="I55" s="63">
        <f>Table13[[#This Row],[-7423957592.0000]]+Table13[[#This Row],[Column7]]</f>
        <v>-1272283360</v>
      </c>
    </row>
    <row r="56" spans="1:9" ht="23.1" customHeight="1" x14ac:dyDescent="0.45">
      <c r="A56" s="53" t="s">
        <v>159</v>
      </c>
      <c r="B56" s="63">
        <v>0</v>
      </c>
      <c r="C56" s="63">
        <v>0</v>
      </c>
      <c r="D56" s="63">
        <v>335183124</v>
      </c>
      <c r="E56" s="63">
        <f>Table13[[#This Row],[10188628360.0000]]+Table13[[#This Row],[-9136554920.0000]]</f>
        <v>335183124</v>
      </c>
      <c r="F56" s="63">
        <v>0</v>
      </c>
      <c r="G56" s="63">
        <v>0</v>
      </c>
      <c r="H56" s="63">
        <v>0</v>
      </c>
      <c r="I56" s="63">
        <f>Table13[[#This Row],[-7423957592.0000]]+Table13[[#This Row],[Column7]]</f>
        <v>0</v>
      </c>
    </row>
    <row r="57" spans="1:9" ht="23.1" customHeight="1" x14ac:dyDescent="0.45">
      <c r="A57" s="53" t="s">
        <v>177</v>
      </c>
      <c r="B57" s="63">
        <v>0</v>
      </c>
      <c r="C57" s="63">
        <v>0</v>
      </c>
      <c r="D57" s="63">
        <v>-281898000</v>
      </c>
      <c r="E57" s="63">
        <f>Table13[[#This Row],[10188628360.0000]]+Table13[[#This Row],[-9136554920.0000]]</f>
        <v>-281898000</v>
      </c>
      <c r="F57" s="63">
        <v>0</v>
      </c>
      <c r="G57" s="63">
        <v>0</v>
      </c>
      <c r="H57" s="63">
        <v>0</v>
      </c>
      <c r="I57" s="63">
        <f>Table13[[#This Row],[-7423957592.0000]]+Table13[[#This Row],[Column7]]</f>
        <v>0</v>
      </c>
    </row>
    <row r="58" spans="1:9" ht="23.1" customHeight="1" x14ac:dyDescent="0.45">
      <c r="A58" s="53" t="s">
        <v>160</v>
      </c>
      <c r="B58" s="63">
        <v>3000000</v>
      </c>
      <c r="C58" s="63">
        <v>11990910</v>
      </c>
      <c r="D58" s="63">
        <v>-125218812</v>
      </c>
      <c r="E58" s="63">
        <f>Table13[[#This Row],[10188628360.0000]]+Table13[[#This Row],[-9136554920.0000]]</f>
        <v>-113227902</v>
      </c>
      <c r="F58" s="63">
        <v>3000000</v>
      </c>
      <c r="G58" s="63">
        <v>11990910</v>
      </c>
      <c r="H58" s="63">
        <v>-278831516</v>
      </c>
      <c r="I58" s="63">
        <f>Table13[[#This Row],[-7423957592.0000]]+Table13[[#This Row],[Column7]]</f>
        <v>-266840606</v>
      </c>
    </row>
    <row r="59" spans="1:9" ht="23.1" customHeight="1" x14ac:dyDescent="0.45">
      <c r="A59" s="53" t="s">
        <v>199</v>
      </c>
      <c r="B59" s="63">
        <v>0</v>
      </c>
      <c r="C59" s="63">
        <v>0</v>
      </c>
      <c r="D59" s="63">
        <v>13000000</v>
      </c>
      <c r="E59" s="63">
        <f>Table13[[#This Row],[10188628360.0000]]+Table13[[#This Row],[-9136554920.0000]]</f>
        <v>13000000</v>
      </c>
      <c r="F59" s="63">
        <v>0</v>
      </c>
      <c r="G59" s="63">
        <v>0</v>
      </c>
      <c r="H59" s="63">
        <v>0</v>
      </c>
      <c r="I59" s="63">
        <f>Table13[[#This Row],[-7423957592.0000]]+Table13[[#This Row],[Column7]]</f>
        <v>0</v>
      </c>
    </row>
    <row r="60" spans="1:9" ht="23.1" customHeight="1" x14ac:dyDescent="0.45">
      <c r="A60" s="53" t="s">
        <v>234</v>
      </c>
      <c r="B60" s="63">
        <v>34000000</v>
      </c>
      <c r="C60" s="63">
        <v>7915999085</v>
      </c>
      <c r="D60" s="63">
        <v>-10589557318</v>
      </c>
      <c r="E60" s="63">
        <f>Table13[[#This Row],[10188628360.0000]]+Table13[[#This Row],[-9136554920.0000]]</f>
        <v>-2673558233</v>
      </c>
      <c r="F60" s="63">
        <v>34000000</v>
      </c>
      <c r="G60" s="63">
        <v>7915999085</v>
      </c>
      <c r="H60" s="63">
        <v>-10589557318</v>
      </c>
      <c r="I60" s="63">
        <f>Table13[[#This Row],[-7423957592.0000]]+Table13[[#This Row],[Column7]]</f>
        <v>-2673558233</v>
      </c>
    </row>
    <row r="61" spans="1:9" ht="23.1" customHeight="1" x14ac:dyDescent="0.45">
      <c r="A61" s="53" t="s">
        <v>238</v>
      </c>
      <c r="B61" s="63">
        <v>825000</v>
      </c>
      <c r="C61" s="63">
        <v>154158138</v>
      </c>
      <c r="D61" s="63">
        <v>-181637486</v>
      </c>
      <c r="E61" s="63">
        <f>Table13[[#This Row],[10188628360.0000]]+Table13[[#This Row],[-9136554920.0000]]</f>
        <v>-27479348</v>
      </c>
      <c r="F61" s="63">
        <v>825000</v>
      </c>
      <c r="G61" s="63">
        <v>154158138</v>
      </c>
      <c r="H61" s="63">
        <v>-181637486</v>
      </c>
      <c r="I61" s="63">
        <f>Table13[[#This Row],[-7423957592.0000]]+Table13[[#This Row],[Column7]]</f>
        <v>-27479348</v>
      </c>
    </row>
    <row r="62" spans="1:9" ht="23.1" customHeight="1" x14ac:dyDescent="0.45">
      <c r="A62" s="53" t="s">
        <v>243</v>
      </c>
      <c r="B62" s="63">
        <v>6000000</v>
      </c>
      <c r="C62" s="63">
        <v>725450055</v>
      </c>
      <c r="D62" s="63">
        <v>-1023774898</v>
      </c>
      <c r="E62" s="63">
        <f>Table13[[#This Row],[10188628360.0000]]+Table13[[#This Row],[-9136554920.0000]]</f>
        <v>-298324843</v>
      </c>
      <c r="F62" s="63">
        <v>6000000</v>
      </c>
      <c r="G62" s="63">
        <v>725450055</v>
      </c>
      <c r="H62" s="63">
        <v>-1023774898</v>
      </c>
      <c r="I62" s="63">
        <f>Table13[[#This Row],[-7423957592.0000]]+Table13[[#This Row],[Column7]]</f>
        <v>-298324843</v>
      </c>
    </row>
    <row r="63" spans="1:9" ht="23.1" customHeight="1" x14ac:dyDescent="0.45">
      <c r="A63" s="53" t="s">
        <v>249</v>
      </c>
      <c r="B63" s="63">
        <v>38000000</v>
      </c>
      <c r="C63" s="63">
        <v>1025222805</v>
      </c>
      <c r="D63" s="63">
        <v>-3016282934</v>
      </c>
      <c r="E63" s="63">
        <f>Table13[[#This Row],[10188628360.0000]]+Table13[[#This Row],[-9136554920.0000]]</f>
        <v>-1991060129</v>
      </c>
      <c r="F63" s="63">
        <v>38000000</v>
      </c>
      <c r="G63" s="63">
        <v>1025222805</v>
      </c>
      <c r="H63" s="63">
        <v>-3016282934</v>
      </c>
      <c r="I63" s="63">
        <f>Table13[[#This Row],[-7423957592.0000]]+Table13[[#This Row],[Column7]]</f>
        <v>-1991060129</v>
      </c>
    </row>
    <row r="64" spans="1:9" ht="23.1" customHeight="1" x14ac:dyDescent="0.45">
      <c r="A64" s="53" t="s">
        <v>251</v>
      </c>
      <c r="B64" s="63">
        <v>2763000</v>
      </c>
      <c r="C64" s="63">
        <v>11043630</v>
      </c>
      <c r="D64" s="63">
        <v>-227687276</v>
      </c>
      <c r="E64" s="63">
        <f>Table13[[#This Row],[10188628360.0000]]+Table13[[#This Row],[-9136554920.0000]]</f>
        <v>-216643646</v>
      </c>
      <c r="F64" s="63">
        <v>2763000</v>
      </c>
      <c r="G64" s="63">
        <v>11043630</v>
      </c>
      <c r="H64" s="63">
        <v>-227687276</v>
      </c>
      <c r="I64" s="63">
        <f>Table13[[#This Row],[-7423957592.0000]]+Table13[[#This Row],[Column7]]</f>
        <v>-216643646</v>
      </c>
    </row>
    <row r="65" spans="1:9" ht="23.1" customHeight="1" x14ac:dyDescent="0.45">
      <c r="A65" s="53" t="s">
        <v>255</v>
      </c>
      <c r="B65" s="63">
        <v>19000</v>
      </c>
      <c r="C65" s="63">
        <v>328356083</v>
      </c>
      <c r="D65" s="63">
        <v>-403117758</v>
      </c>
      <c r="E65" s="63">
        <f>Table13[[#This Row],[10188628360.0000]]+Table13[[#This Row],[-9136554920.0000]]</f>
        <v>-74761675</v>
      </c>
      <c r="F65" s="63">
        <v>19000</v>
      </c>
      <c r="G65" s="63">
        <v>328356083</v>
      </c>
      <c r="H65" s="63">
        <v>-403117758</v>
      </c>
      <c r="I65" s="63">
        <f>Table13[[#This Row],[-7423957592.0000]]+Table13[[#This Row],[Column7]]</f>
        <v>-74761675</v>
      </c>
    </row>
    <row r="66" spans="1:9" ht="23.1" customHeight="1" x14ac:dyDescent="0.45">
      <c r="A66" s="53" t="s">
        <v>257</v>
      </c>
      <c r="B66" s="63">
        <v>12000000</v>
      </c>
      <c r="C66" s="63">
        <v>2697954750</v>
      </c>
      <c r="D66" s="63">
        <v>-3987017856</v>
      </c>
      <c r="E66" s="63">
        <f>Table13[[#This Row],[10188628360.0000]]+Table13[[#This Row],[-9136554920.0000]]</f>
        <v>-1289063106</v>
      </c>
      <c r="F66" s="63">
        <v>12000000</v>
      </c>
      <c r="G66" s="63">
        <v>2697954750</v>
      </c>
      <c r="H66" s="63">
        <v>-3987017856</v>
      </c>
      <c r="I66" s="63">
        <f>Table13[[#This Row],[-7423957592.0000]]+Table13[[#This Row],[Column7]]</f>
        <v>-1289063106</v>
      </c>
    </row>
    <row r="67" spans="1:9" ht="23.1" customHeight="1" x14ac:dyDescent="0.45">
      <c r="A67" s="53" t="s">
        <v>161</v>
      </c>
      <c r="B67" s="63">
        <v>0</v>
      </c>
      <c r="C67" s="63">
        <v>0</v>
      </c>
      <c r="D67" s="63">
        <v>210572562</v>
      </c>
      <c r="E67" s="63">
        <f>Table13[[#This Row],[10188628360.0000]]+Table13[[#This Row],[-9136554920.0000]]</f>
        <v>210572562</v>
      </c>
      <c r="F67" s="63">
        <v>0</v>
      </c>
      <c r="G67" s="63">
        <v>0</v>
      </c>
      <c r="H67" s="63">
        <v>0</v>
      </c>
      <c r="I67" s="63">
        <f>Table13[[#This Row],[-7423957592.0000]]+Table13[[#This Row],[Column7]]</f>
        <v>0</v>
      </c>
    </row>
    <row r="68" spans="1:9" ht="23.1" customHeight="1" x14ac:dyDescent="0.45">
      <c r="A68" s="53" t="s">
        <v>260</v>
      </c>
      <c r="B68" s="63">
        <v>4000000</v>
      </c>
      <c r="C68" s="63">
        <v>199848500</v>
      </c>
      <c r="D68" s="63">
        <v>-366277245</v>
      </c>
      <c r="E68" s="63">
        <f>Table13[[#This Row],[10188628360.0000]]+Table13[[#This Row],[-9136554920.0000]]</f>
        <v>-166428745</v>
      </c>
      <c r="F68" s="63">
        <v>4000000</v>
      </c>
      <c r="G68" s="63">
        <v>199848500</v>
      </c>
      <c r="H68" s="63">
        <v>-366277245</v>
      </c>
      <c r="I68" s="63">
        <f>Table13[[#This Row],[-7423957592.0000]]+Table13[[#This Row],[Column7]]</f>
        <v>-166428745</v>
      </c>
    </row>
    <row r="69" spans="1:9" ht="23.1" customHeight="1" x14ac:dyDescent="0.45">
      <c r="A69" s="53" t="s">
        <v>181</v>
      </c>
      <c r="B69" s="63">
        <v>0</v>
      </c>
      <c r="C69" s="63">
        <v>0</v>
      </c>
      <c r="D69" s="63">
        <v>-539738000</v>
      </c>
      <c r="E69" s="63">
        <f>Table13[[#This Row],[10188628360.0000]]+Table13[[#This Row],[-9136554920.0000]]</f>
        <v>-539738000</v>
      </c>
      <c r="F69" s="63">
        <v>0</v>
      </c>
      <c r="G69" s="63">
        <v>0</v>
      </c>
      <c r="H69" s="63">
        <v>0</v>
      </c>
      <c r="I69" s="63">
        <f>Table13[[#This Row],[-7423957592.0000]]+Table13[[#This Row],[Column7]]</f>
        <v>0</v>
      </c>
    </row>
    <row r="70" spans="1:9" ht="23.1" customHeight="1" x14ac:dyDescent="0.45">
      <c r="A70" s="53" t="s">
        <v>175</v>
      </c>
      <c r="B70" s="63">
        <v>0</v>
      </c>
      <c r="C70" s="63">
        <v>0</v>
      </c>
      <c r="D70" s="63">
        <v>-35210000</v>
      </c>
      <c r="E70" s="63">
        <f>Table13[[#This Row],[10188628360.0000]]+Table13[[#This Row],[-9136554920.0000]]</f>
        <v>-35210000</v>
      </c>
      <c r="F70" s="63">
        <v>0</v>
      </c>
      <c r="G70" s="63">
        <v>0</v>
      </c>
      <c r="H70" s="63">
        <v>0</v>
      </c>
      <c r="I70" s="63">
        <f>Table13[[#This Row],[-7423957592.0000]]+Table13[[#This Row],[Column7]]</f>
        <v>0</v>
      </c>
    </row>
    <row r="71" spans="1:9" ht="23.1" customHeight="1" x14ac:dyDescent="0.45">
      <c r="A71" s="53" t="s">
        <v>235</v>
      </c>
      <c r="B71" s="63">
        <v>34000000</v>
      </c>
      <c r="C71" s="63">
        <v>4964000000</v>
      </c>
      <c r="D71" s="63">
        <v>-2030071324</v>
      </c>
      <c r="E71" s="63">
        <f>Table13[[#This Row],[10188628360.0000]]+Table13[[#This Row],[-9136554920.0000]]</f>
        <v>2933928676</v>
      </c>
      <c r="F71" s="63">
        <v>34000000</v>
      </c>
      <c r="G71" s="63">
        <v>4964000000</v>
      </c>
      <c r="H71" s="63">
        <v>-2030071324</v>
      </c>
      <c r="I71" s="63">
        <f>Table13[[#This Row],[-7423957592.0000]]+Table13[[#This Row],[Column7]]</f>
        <v>2933928676</v>
      </c>
    </row>
    <row r="72" spans="1:9" ht="23.1" customHeight="1" x14ac:dyDescent="0.45">
      <c r="A72" s="53" t="s">
        <v>236</v>
      </c>
      <c r="B72" s="63">
        <v>3000000</v>
      </c>
      <c r="C72" s="63">
        <v>252000000</v>
      </c>
      <c r="D72" s="63">
        <v>45000000</v>
      </c>
      <c r="E72" s="63">
        <f>Table13[[#This Row],[10188628360.0000]]+Table13[[#This Row],[-9136554920.0000]]</f>
        <v>297000000</v>
      </c>
      <c r="F72" s="63">
        <v>3000000</v>
      </c>
      <c r="G72" s="63">
        <v>252000000</v>
      </c>
      <c r="H72" s="63">
        <v>45000000</v>
      </c>
      <c r="I72" s="63">
        <f>Table13[[#This Row],[-7423957592.0000]]+Table13[[#This Row],[Column7]]</f>
        <v>297000000</v>
      </c>
    </row>
    <row r="73" spans="1:9" ht="23.1" customHeight="1" x14ac:dyDescent="0.45">
      <c r="A73" s="53" t="s">
        <v>237</v>
      </c>
      <c r="B73" s="63">
        <v>5000000</v>
      </c>
      <c r="C73" s="63">
        <v>215000000</v>
      </c>
      <c r="D73" s="63">
        <v>116000000</v>
      </c>
      <c r="E73" s="63">
        <f>Table13[[#This Row],[10188628360.0000]]+Table13[[#This Row],[-9136554920.0000]]</f>
        <v>331000000</v>
      </c>
      <c r="F73" s="63">
        <v>5000000</v>
      </c>
      <c r="G73" s="63">
        <v>215000000</v>
      </c>
      <c r="H73" s="63">
        <v>116000000</v>
      </c>
      <c r="I73" s="63">
        <f>Table13[[#This Row],[-7423957592.0000]]+Table13[[#This Row],[Column7]]</f>
        <v>331000000</v>
      </c>
    </row>
    <row r="74" spans="1:9" ht="23.1" customHeight="1" x14ac:dyDescent="0.45">
      <c r="A74" s="53" t="s">
        <v>179</v>
      </c>
      <c r="B74" s="63">
        <v>0</v>
      </c>
      <c r="C74" s="63">
        <v>0</v>
      </c>
      <c r="D74" s="63">
        <v>44070000</v>
      </c>
      <c r="E74" s="63">
        <f>Table13[[#This Row],[10188628360.0000]]+Table13[[#This Row],[-9136554920.0000]]</f>
        <v>44070000</v>
      </c>
      <c r="F74" s="63">
        <v>0</v>
      </c>
      <c r="G74" s="63">
        <v>0</v>
      </c>
      <c r="H74" s="63">
        <v>0</v>
      </c>
      <c r="I74" s="63">
        <f>Table13[[#This Row],[-7423957592.0000]]+Table13[[#This Row],[Column7]]</f>
        <v>0</v>
      </c>
    </row>
    <row r="75" spans="1:9" ht="23.1" customHeight="1" x14ac:dyDescent="0.45">
      <c r="A75" s="53" t="s">
        <v>198</v>
      </c>
      <c r="B75" s="63">
        <v>500000</v>
      </c>
      <c r="C75" s="63">
        <v>1500000</v>
      </c>
      <c r="D75" s="63">
        <v>-51055556</v>
      </c>
      <c r="E75" s="63">
        <f>Table13[[#This Row],[10188628360.0000]]+Table13[[#This Row],[-9136554920.0000]]</f>
        <v>-49555556</v>
      </c>
      <c r="F75" s="63">
        <v>500000</v>
      </c>
      <c r="G75" s="63">
        <v>1500000</v>
      </c>
      <c r="H75" s="63">
        <v>69944444</v>
      </c>
      <c r="I75" s="63">
        <f>Table13[[#This Row],[-7423957592.0000]]+Table13[[#This Row],[Column7]]</f>
        <v>71444444</v>
      </c>
    </row>
    <row r="76" spans="1:9" ht="23.1" customHeight="1" x14ac:dyDescent="0.45">
      <c r="A76" s="53" t="s">
        <v>173</v>
      </c>
      <c r="B76" s="63">
        <v>0</v>
      </c>
      <c r="C76" s="63">
        <v>0</v>
      </c>
      <c r="D76" s="63">
        <v>-2024759989</v>
      </c>
      <c r="E76" s="63">
        <f>Table13[[#This Row],[10188628360.0000]]+Table13[[#This Row],[-9136554920.0000]]</f>
        <v>-2024759989</v>
      </c>
      <c r="F76" s="63">
        <v>0</v>
      </c>
      <c r="G76" s="63">
        <v>0</v>
      </c>
      <c r="H76" s="63">
        <v>0</v>
      </c>
      <c r="I76" s="63">
        <f>Table13[[#This Row],[-7423957592.0000]]+Table13[[#This Row],[Column7]]</f>
        <v>0</v>
      </c>
    </row>
    <row r="77" spans="1:9" ht="23.1" customHeight="1" x14ac:dyDescent="0.45">
      <c r="A77" s="53" t="s">
        <v>192</v>
      </c>
      <c r="B77" s="63">
        <v>0</v>
      </c>
      <c r="C77" s="63">
        <v>0</v>
      </c>
      <c r="D77" s="63">
        <v>9057000</v>
      </c>
      <c r="E77" s="63">
        <f>Table13[[#This Row],[10188628360.0000]]+Table13[[#This Row],[-9136554920.0000]]</f>
        <v>9057000</v>
      </c>
      <c r="F77" s="63">
        <v>0</v>
      </c>
      <c r="G77" s="63">
        <v>0</v>
      </c>
      <c r="H77" s="63">
        <v>0</v>
      </c>
      <c r="I77" s="63">
        <f>Table13[[#This Row],[-7423957592.0000]]+Table13[[#This Row],[Column7]]</f>
        <v>0</v>
      </c>
    </row>
    <row r="78" spans="1:9" ht="23.1" customHeight="1" x14ac:dyDescent="0.45">
      <c r="A78" s="53" t="s">
        <v>200</v>
      </c>
      <c r="B78" s="63">
        <v>0</v>
      </c>
      <c r="C78" s="63">
        <v>0</v>
      </c>
      <c r="D78" s="63">
        <v>18368000</v>
      </c>
      <c r="E78" s="63">
        <f>Table13[[#This Row],[10188628360.0000]]+Table13[[#This Row],[-9136554920.0000]]</f>
        <v>18368000</v>
      </c>
      <c r="F78" s="63">
        <v>0</v>
      </c>
      <c r="G78" s="63">
        <v>0</v>
      </c>
      <c r="H78" s="63">
        <v>0</v>
      </c>
      <c r="I78" s="63">
        <f>Table13[[#This Row],[-7423957592.0000]]+Table13[[#This Row],[Column7]]</f>
        <v>0</v>
      </c>
    </row>
    <row r="79" spans="1:9" ht="23.1" customHeight="1" x14ac:dyDescent="0.45">
      <c r="A79" s="53" t="s">
        <v>176</v>
      </c>
      <c r="B79" s="63">
        <v>0</v>
      </c>
      <c r="C79" s="63">
        <v>0</v>
      </c>
      <c r="D79" s="63">
        <v>-20672000</v>
      </c>
      <c r="E79" s="63">
        <f>Table13[[#This Row],[10188628360.0000]]+Table13[[#This Row],[-9136554920.0000]]</f>
        <v>-20672000</v>
      </c>
      <c r="F79" s="63">
        <v>0</v>
      </c>
      <c r="G79" s="63">
        <v>0</v>
      </c>
      <c r="H79" s="63">
        <v>0</v>
      </c>
      <c r="I79" s="63">
        <f>Table13[[#This Row],[-7423957592.0000]]+Table13[[#This Row],[Column7]]</f>
        <v>0</v>
      </c>
    </row>
    <row r="80" spans="1:9" ht="23.1" customHeight="1" x14ac:dyDescent="0.45">
      <c r="A80" s="53" t="s">
        <v>184</v>
      </c>
      <c r="B80" s="63">
        <v>0</v>
      </c>
      <c r="C80" s="63">
        <v>0</v>
      </c>
      <c r="D80" s="63">
        <v>-157000000</v>
      </c>
      <c r="E80" s="63">
        <f>Table13[[#This Row],[10188628360.0000]]+Table13[[#This Row],[-9136554920.0000]]</f>
        <v>-157000000</v>
      </c>
      <c r="F80" s="63">
        <v>0</v>
      </c>
      <c r="G80" s="63">
        <v>0</v>
      </c>
      <c r="H80" s="63">
        <v>0</v>
      </c>
      <c r="I80" s="63">
        <f>Table13[[#This Row],[-7423957592.0000]]+Table13[[#This Row],[Column7]]</f>
        <v>0</v>
      </c>
    </row>
    <row r="81" spans="1:9" ht="23.1" customHeight="1" x14ac:dyDescent="0.45">
      <c r="A81" s="53" t="s">
        <v>174</v>
      </c>
      <c r="B81" s="63">
        <v>0</v>
      </c>
      <c r="C81" s="63">
        <v>0</v>
      </c>
      <c r="D81" s="63">
        <v>79000000</v>
      </c>
      <c r="E81" s="63">
        <f>Table13[[#This Row],[10188628360.0000]]+Table13[[#This Row],[-9136554920.0000]]</f>
        <v>79000000</v>
      </c>
      <c r="F81" s="63">
        <v>0</v>
      </c>
      <c r="G81" s="63">
        <v>0</v>
      </c>
      <c r="H81" s="63">
        <v>0</v>
      </c>
      <c r="I81" s="63">
        <f>Table13[[#This Row],[-7423957592.0000]]+Table13[[#This Row],[Column7]]</f>
        <v>0</v>
      </c>
    </row>
    <row r="82" spans="1:9" ht="23.1" customHeight="1" x14ac:dyDescent="0.45">
      <c r="A82" s="53" t="s">
        <v>239</v>
      </c>
      <c r="B82" s="63">
        <v>800000</v>
      </c>
      <c r="C82" s="63">
        <v>82400000</v>
      </c>
      <c r="D82" s="63">
        <v>-44000000</v>
      </c>
      <c r="E82" s="63">
        <f>Table13[[#This Row],[10188628360.0000]]+Table13[[#This Row],[-9136554920.0000]]</f>
        <v>38400000</v>
      </c>
      <c r="F82" s="63">
        <v>800000</v>
      </c>
      <c r="G82" s="63">
        <v>82400000</v>
      </c>
      <c r="H82" s="63">
        <v>-44000000</v>
      </c>
      <c r="I82" s="63">
        <f>Table13[[#This Row],[-7423957592.0000]]+Table13[[#This Row],[Column7]]</f>
        <v>38400000</v>
      </c>
    </row>
    <row r="83" spans="1:9" ht="23.1" customHeight="1" x14ac:dyDescent="0.45">
      <c r="A83" s="53" t="s">
        <v>240</v>
      </c>
      <c r="B83" s="63">
        <v>6213000</v>
      </c>
      <c r="C83" s="63">
        <v>279585000</v>
      </c>
      <c r="D83" s="63">
        <v>280995000</v>
      </c>
      <c r="E83" s="63">
        <f>Table13[[#This Row],[10188628360.0000]]+Table13[[#This Row],[-9136554920.0000]]</f>
        <v>560580000</v>
      </c>
      <c r="F83" s="63">
        <v>6213000</v>
      </c>
      <c r="G83" s="63">
        <v>279585000</v>
      </c>
      <c r="H83" s="63">
        <v>280995000</v>
      </c>
      <c r="I83" s="63">
        <f>Table13[[#This Row],[-7423957592.0000]]+Table13[[#This Row],[Column7]]</f>
        <v>560580000</v>
      </c>
    </row>
    <row r="84" spans="1:9" ht="23.1" customHeight="1" x14ac:dyDescent="0.45">
      <c r="A84" s="53" t="s">
        <v>241</v>
      </c>
      <c r="B84" s="63">
        <v>2068000</v>
      </c>
      <c r="C84" s="63">
        <v>41360000</v>
      </c>
      <c r="D84" s="63">
        <v>80652000</v>
      </c>
      <c r="E84" s="63">
        <f>Table13[[#This Row],[10188628360.0000]]+Table13[[#This Row],[-9136554920.0000]]</f>
        <v>122012000</v>
      </c>
      <c r="F84" s="63">
        <v>2068000</v>
      </c>
      <c r="G84" s="63">
        <v>41360000</v>
      </c>
      <c r="H84" s="63">
        <v>80652000</v>
      </c>
      <c r="I84" s="63">
        <f>Table13[[#This Row],[-7423957592.0000]]+Table13[[#This Row],[Column7]]</f>
        <v>122012000</v>
      </c>
    </row>
    <row r="85" spans="1:9" ht="23.1" customHeight="1" x14ac:dyDescent="0.45">
      <c r="A85" s="53" t="s">
        <v>183</v>
      </c>
      <c r="B85" s="63">
        <v>0</v>
      </c>
      <c r="C85" s="63">
        <v>0</v>
      </c>
      <c r="D85" s="63">
        <v>-94000000</v>
      </c>
      <c r="E85" s="63">
        <f>Table13[[#This Row],[10188628360.0000]]+Table13[[#This Row],[-9136554920.0000]]</f>
        <v>-94000000</v>
      </c>
      <c r="F85" s="63">
        <v>0</v>
      </c>
      <c r="G85" s="63">
        <v>0</v>
      </c>
      <c r="H85" s="63">
        <v>0</v>
      </c>
      <c r="I85" s="63">
        <f>Table13[[#This Row],[-7423957592.0000]]+Table13[[#This Row],[Column7]]</f>
        <v>0</v>
      </c>
    </row>
    <row r="86" spans="1:9" ht="23.1" customHeight="1" x14ac:dyDescent="0.45">
      <c r="A86" s="53" t="s">
        <v>242</v>
      </c>
      <c r="B86" s="63">
        <v>2000000</v>
      </c>
      <c r="C86" s="63">
        <v>64000000</v>
      </c>
      <c r="D86" s="63">
        <v>-34000000</v>
      </c>
      <c r="E86" s="63">
        <f>Table13[[#This Row],[10188628360.0000]]+Table13[[#This Row],[-9136554920.0000]]</f>
        <v>30000000</v>
      </c>
      <c r="F86" s="63">
        <v>2000000</v>
      </c>
      <c r="G86" s="63">
        <v>64000000</v>
      </c>
      <c r="H86" s="63">
        <v>-34000000</v>
      </c>
      <c r="I86" s="63">
        <f>Table13[[#This Row],[-7423957592.0000]]+Table13[[#This Row],[Column7]]</f>
        <v>30000000</v>
      </c>
    </row>
    <row r="87" spans="1:9" ht="23.1" customHeight="1" x14ac:dyDescent="0.45">
      <c r="A87" s="53" t="s">
        <v>190</v>
      </c>
      <c r="B87" s="63">
        <v>8400000</v>
      </c>
      <c r="C87" s="63">
        <v>159600000</v>
      </c>
      <c r="D87" s="63">
        <v>326200000</v>
      </c>
      <c r="E87" s="63">
        <f>Table13[[#This Row],[10188628360.0000]]+Table13[[#This Row],[-9136554920.0000]]</f>
        <v>485800000</v>
      </c>
      <c r="F87" s="63">
        <v>8400000</v>
      </c>
      <c r="G87" s="63">
        <v>159600000</v>
      </c>
      <c r="H87" s="63">
        <v>109200000</v>
      </c>
      <c r="I87" s="63">
        <f>Table13[[#This Row],[-7423957592.0000]]+Table13[[#This Row],[Column7]]</f>
        <v>268800000</v>
      </c>
    </row>
    <row r="88" spans="1:9" ht="23.1" customHeight="1" x14ac:dyDescent="0.45">
      <c r="A88" s="53" t="s">
        <v>244</v>
      </c>
      <c r="B88" s="63">
        <v>6000000</v>
      </c>
      <c r="C88" s="63">
        <v>288000000</v>
      </c>
      <c r="D88" s="63">
        <v>-1500000</v>
      </c>
      <c r="E88" s="63">
        <f>Table13[[#This Row],[10188628360.0000]]+Table13[[#This Row],[-9136554920.0000]]</f>
        <v>286500000</v>
      </c>
      <c r="F88" s="63">
        <v>6000000</v>
      </c>
      <c r="G88" s="63">
        <v>288000000</v>
      </c>
      <c r="H88" s="63">
        <v>-1500000</v>
      </c>
      <c r="I88" s="63">
        <f>Table13[[#This Row],[-7423957592.0000]]+Table13[[#This Row],[Column7]]</f>
        <v>286500000</v>
      </c>
    </row>
    <row r="89" spans="1:9" ht="23.1" customHeight="1" x14ac:dyDescent="0.45">
      <c r="A89" s="53" t="s">
        <v>245</v>
      </c>
      <c r="B89" s="63">
        <v>538000</v>
      </c>
      <c r="C89" s="63">
        <v>12912000</v>
      </c>
      <c r="D89" s="63">
        <v>546000</v>
      </c>
      <c r="E89" s="63">
        <f>Table13[[#This Row],[10188628360.0000]]+Table13[[#This Row],[-9136554920.0000]]</f>
        <v>13458000</v>
      </c>
      <c r="F89" s="63">
        <v>538000</v>
      </c>
      <c r="G89" s="63">
        <v>12912000</v>
      </c>
      <c r="H89" s="63">
        <v>546000</v>
      </c>
      <c r="I89" s="63">
        <f>Table13[[#This Row],[-7423957592.0000]]+Table13[[#This Row],[Column7]]</f>
        <v>13458000</v>
      </c>
    </row>
    <row r="90" spans="1:9" ht="23.1" customHeight="1" x14ac:dyDescent="0.45">
      <c r="A90" s="53" t="s">
        <v>246</v>
      </c>
      <c r="B90" s="63">
        <v>26000</v>
      </c>
      <c r="C90" s="63">
        <v>364000</v>
      </c>
      <c r="D90" s="63">
        <v>234000</v>
      </c>
      <c r="E90" s="63">
        <f>Table13[[#This Row],[10188628360.0000]]+Table13[[#This Row],[-9136554920.0000]]</f>
        <v>598000</v>
      </c>
      <c r="F90" s="63">
        <v>26000</v>
      </c>
      <c r="G90" s="63">
        <v>364000</v>
      </c>
      <c r="H90" s="63">
        <v>234000</v>
      </c>
      <c r="I90" s="63">
        <f>Table13[[#This Row],[-7423957592.0000]]+Table13[[#This Row],[Column7]]</f>
        <v>598000</v>
      </c>
    </row>
    <row r="91" spans="1:9" ht="23.1" customHeight="1" x14ac:dyDescent="0.45">
      <c r="A91" s="53" t="s">
        <v>247</v>
      </c>
      <c r="B91" s="63">
        <v>500000</v>
      </c>
      <c r="C91" s="63">
        <v>160000000</v>
      </c>
      <c r="D91" s="63">
        <v>92500000</v>
      </c>
      <c r="E91" s="63">
        <f>Table13[[#This Row],[10188628360.0000]]+Table13[[#This Row],[-9136554920.0000]]</f>
        <v>252500000</v>
      </c>
      <c r="F91" s="63">
        <v>500000</v>
      </c>
      <c r="G91" s="63">
        <v>160000000</v>
      </c>
      <c r="H91" s="63">
        <v>92500000</v>
      </c>
      <c r="I91" s="63">
        <f>Table13[[#This Row],[-7423957592.0000]]+Table13[[#This Row],[Column7]]</f>
        <v>252500000</v>
      </c>
    </row>
    <row r="92" spans="1:9" ht="23.1" customHeight="1" x14ac:dyDescent="0.45">
      <c r="A92" s="53" t="s">
        <v>248</v>
      </c>
      <c r="B92" s="63">
        <v>400000</v>
      </c>
      <c r="C92" s="63">
        <v>70800000</v>
      </c>
      <c r="D92" s="63">
        <v>161005000</v>
      </c>
      <c r="E92" s="63">
        <f>Table13[[#This Row],[10188628360.0000]]+Table13[[#This Row],[-9136554920.0000]]</f>
        <v>231805000</v>
      </c>
      <c r="F92" s="63">
        <v>400000</v>
      </c>
      <c r="G92" s="63">
        <v>70800000</v>
      </c>
      <c r="H92" s="63">
        <v>161005000</v>
      </c>
      <c r="I92" s="63">
        <f>Table13[[#This Row],[-7423957592.0000]]+Table13[[#This Row],[Column7]]</f>
        <v>231805000</v>
      </c>
    </row>
    <row r="93" spans="1:9" ht="23.1" customHeight="1" x14ac:dyDescent="0.45">
      <c r="A93" s="53" t="s">
        <v>185</v>
      </c>
      <c r="B93" s="63">
        <v>200000</v>
      </c>
      <c r="C93" s="63">
        <v>24000000</v>
      </c>
      <c r="D93" s="63">
        <v>62400000</v>
      </c>
      <c r="E93" s="63">
        <f>Table13[[#This Row],[10188628360.0000]]+Table13[[#This Row],[-9136554920.0000]]</f>
        <v>86400000</v>
      </c>
      <c r="F93" s="63">
        <v>200000</v>
      </c>
      <c r="G93" s="63">
        <v>24000000</v>
      </c>
      <c r="H93" s="63">
        <v>62400000</v>
      </c>
      <c r="I93" s="63">
        <f>Table13[[#This Row],[-7423957592.0000]]+Table13[[#This Row],[Column7]]</f>
        <v>86400000</v>
      </c>
    </row>
    <row r="94" spans="1:9" ht="23.1" customHeight="1" x14ac:dyDescent="0.45">
      <c r="A94" s="53" t="s">
        <v>194</v>
      </c>
      <c r="B94" s="63">
        <v>100000</v>
      </c>
      <c r="C94" s="63">
        <v>3900000</v>
      </c>
      <c r="D94" s="63">
        <v>-149508095</v>
      </c>
      <c r="E94" s="63">
        <f>Table13[[#This Row],[10188628360.0000]]+Table13[[#This Row],[-9136554920.0000]]</f>
        <v>-145608095</v>
      </c>
      <c r="F94" s="63">
        <v>100000</v>
      </c>
      <c r="G94" s="63">
        <v>3900000</v>
      </c>
      <c r="H94" s="63">
        <v>89782259</v>
      </c>
      <c r="I94" s="63">
        <f>Table13[[#This Row],[-7423957592.0000]]+Table13[[#This Row],[Column7]]</f>
        <v>93682259</v>
      </c>
    </row>
    <row r="95" spans="1:9" ht="23.1" customHeight="1" x14ac:dyDescent="0.45">
      <c r="A95" s="53" t="s">
        <v>250</v>
      </c>
      <c r="B95" s="63">
        <v>38000000</v>
      </c>
      <c r="C95" s="63">
        <v>342000000</v>
      </c>
      <c r="D95" s="63">
        <v>1190428000</v>
      </c>
      <c r="E95" s="63">
        <f>Table13[[#This Row],[10188628360.0000]]+Table13[[#This Row],[-9136554920.0000]]</f>
        <v>1532428000</v>
      </c>
      <c r="F95" s="63">
        <v>38000000</v>
      </c>
      <c r="G95" s="63">
        <v>342000000</v>
      </c>
      <c r="H95" s="63">
        <v>1190428000</v>
      </c>
      <c r="I95" s="63">
        <f>Table13[[#This Row],[-7423957592.0000]]+Table13[[#This Row],[Column7]]</f>
        <v>1532428000</v>
      </c>
    </row>
    <row r="96" spans="1:9" ht="23.1" customHeight="1" x14ac:dyDescent="0.45">
      <c r="A96" s="53" t="s">
        <v>252</v>
      </c>
      <c r="B96" s="63">
        <v>81000</v>
      </c>
      <c r="C96" s="63">
        <v>127170000</v>
      </c>
      <c r="D96" s="63">
        <v>-43740000</v>
      </c>
      <c r="E96" s="63">
        <f>Table13[[#This Row],[10188628360.0000]]+Table13[[#This Row],[-9136554920.0000]]</f>
        <v>83430000</v>
      </c>
      <c r="F96" s="63">
        <v>81000</v>
      </c>
      <c r="G96" s="63">
        <v>127170000</v>
      </c>
      <c r="H96" s="63">
        <v>-43740000</v>
      </c>
      <c r="I96" s="63">
        <f>Table13[[#This Row],[-7423957592.0000]]+Table13[[#This Row],[Column7]]</f>
        <v>83430000</v>
      </c>
    </row>
    <row r="97" spans="1:9" ht="23.1" customHeight="1" x14ac:dyDescent="0.45">
      <c r="A97" s="53" t="s">
        <v>196</v>
      </c>
      <c r="B97" s="63">
        <v>1092000</v>
      </c>
      <c r="C97" s="63">
        <v>1227408000</v>
      </c>
      <c r="D97" s="63">
        <v>516072000</v>
      </c>
      <c r="E97" s="63">
        <f>Table13[[#This Row],[10188628360.0000]]+Table13[[#This Row],[-9136554920.0000]]</f>
        <v>1743480000</v>
      </c>
      <c r="F97" s="63">
        <v>1092000</v>
      </c>
      <c r="G97" s="63">
        <v>1227408000</v>
      </c>
      <c r="H97" s="63">
        <v>337001000</v>
      </c>
      <c r="I97" s="63">
        <f>Table13[[#This Row],[-7423957592.0000]]+Table13[[#This Row],[Column7]]</f>
        <v>1564409000</v>
      </c>
    </row>
    <row r="98" spans="1:9" ht="23.1" customHeight="1" x14ac:dyDescent="0.45">
      <c r="A98" s="53" t="s">
        <v>253</v>
      </c>
      <c r="B98" s="63">
        <v>7733000</v>
      </c>
      <c r="C98" s="63">
        <v>433048000</v>
      </c>
      <c r="D98" s="63">
        <v>-238804000</v>
      </c>
      <c r="E98" s="63">
        <f>Table13[[#This Row],[10188628360.0000]]+Table13[[#This Row],[-9136554920.0000]]</f>
        <v>194244000</v>
      </c>
      <c r="F98" s="63">
        <v>7733000</v>
      </c>
      <c r="G98" s="63">
        <v>433048000</v>
      </c>
      <c r="H98" s="63">
        <v>-238804000</v>
      </c>
      <c r="I98" s="63">
        <f>Table13[[#This Row],[-7423957592.0000]]+Table13[[#This Row],[Column7]]</f>
        <v>194244000</v>
      </c>
    </row>
    <row r="99" spans="1:9" ht="23.1" customHeight="1" x14ac:dyDescent="0.45">
      <c r="A99" s="53" t="s">
        <v>254</v>
      </c>
      <c r="B99" s="63">
        <v>18945000</v>
      </c>
      <c r="C99" s="63">
        <v>833580000</v>
      </c>
      <c r="D99" s="63">
        <v>-378834000</v>
      </c>
      <c r="E99" s="63">
        <f>Table13[[#This Row],[10188628360.0000]]+Table13[[#This Row],[-9136554920.0000]]</f>
        <v>454746000</v>
      </c>
      <c r="F99" s="63">
        <v>18945000</v>
      </c>
      <c r="G99" s="63">
        <v>833580000</v>
      </c>
      <c r="H99" s="63">
        <v>-378834000</v>
      </c>
      <c r="I99" s="63">
        <f>Table13[[#This Row],[-7423957592.0000]]+Table13[[#This Row],[Column7]]</f>
        <v>454746000</v>
      </c>
    </row>
    <row r="100" spans="1:9" ht="23.1" customHeight="1" x14ac:dyDescent="0.45">
      <c r="A100" s="53" t="s">
        <v>258</v>
      </c>
      <c r="B100" s="63">
        <v>15000000</v>
      </c>
      <c r="C100" s="63">
        <v>1635000000</v>
      </c>
      <c r="D100" s="63">
        <v>-40000000</v>
      </c>
      <c r="E100" s="63">
        <f>Table13[[#This Row],[10188628360.0000]]+Table13[[#This Row],[-9136554920.0000]]</f>
        <v>1595000000</v>
      </c>
      <c r="F100" s="63">
        <v>15000000</v>
      </c>
      <c r="G100" s="63">
        <v>1635000000</v>
      </c>
      <c r="H100" s="63">
        <v>-40000000</v>
      </c>
      <c r="I100" s="63">
        <f>Table13[[#This Row],[-7423957592.0000]]+Table13[[#This Row],[Column7]]</f>
        <v>1595000000</v>
      </c>
    </row>
    <row r="101" spans="1:9" ht="23.1" customHeight="1" x14ac:dyDescent="0.45">
      <c r="A101" s="53" t="s">
        <v>259</v>
      </c>
      <c r="B101" s="63">
        <v>1510000</v>
      </c>
      <c r="C101" s="63">
        <v>52850000</v>
      </c>
      <c r="D101" s="63">
        <v>181200000</v>
      </c>
      <c r="E101" s="63">
        <f>Table13[[#This Row],[10188628360.0000]]+Table13[[#This Row],[-9136554920.0000]]</f>
        <v>234050000</v>
      </c>
      <c r="F101" s="63">
        <v>1510000</v>
      </c>
      <c r="G101" s="63">
        <v>52850000</v>
      </c>
      <c r="H101" s="63">
        <v>181200000</v>
      </c>
      <c r="I101" s="63">
        <f>Table13[[#This Row],[-7423957592.0000]]+Table13[[#This Row],[Column7]]</f>
        <v>234050000</v>
      </c>
    </row>
    <row r="102" spans="1:9" ht="23.1" customHeight="1" x14ac:dyDescent="0.45">
      <c r="A102" s="53" t="s">
        <v>261</v>
      </c>
      <c r="B102" s="63">
        <v>2000000</v>
      </c>
      <c r="C102" s="63">
        <v>74000000</v>
      </c>
      <c r="D102" s="63">
        <v>10000000</v>
      </c>
      <c r="E102" s="63">
        <f>Table13[[#This Row],[10188628360.0000]]+Table13[[#This Row],[-9136554920.0000]]</f>
        <v>84000000</v>
      </c>
      <c r="F102" s="63">
        <v>2000000</v>
      </c>
      <c r="G102" s="63">
        <v>74000000</v>
      </c>
      <c r="H102" s="63">
        <v>10000000</v>
      </c>
      <c r="I102" s="63">
        <f>Table13[[#This Row],[-7423957592.0000]]+Table13[[#This Row],[Column7]]</f>
        <v>84000000</v>
      </c>
    </row>
    <row r="103" spans="1:9" ht="23.1" customHeight="1" x14ac:dyDescent="0.45">
      <c r="A103" s="53" t="s">
        <v>262</v>
      </c>
      <c r="B103" s="63">
        <v>2000000</v>
      </c>
      <c r="C103" s="63">
        <v>30000000</v>
      </c>
      <c r="D103" s="63">
        <v>29000000</v>
      </c>
      <c r="E103" s="63">
        <f>Table13[[#This Row],[10188628360.0000]]+Table13[[#This Row],[-9136554920.0000]]</f>
        <v>59000000</v>
      </c>
      <c r="F103" s="63">
        <v>2000000</v>
      </c>
      <c r="G103" s="63">
        <v>30000000</v>
      </c>
      <c r="H103" s="63">
        <v>29000000</v>
      </c>
      <c r="I103" s="63">
        <f>Table13[[#This Row],[-7423957592.0000]]+Table13[[#This Row],[Column7]]</f>
        <v>59000000</v>
      </c>
    </row>
    <row r="104" spans="1:9" ht="23.1" customHeight="1" x14ac:dyDescent="0.45">
      <c r="A104" s="53" t="s">
        <v>189</v>
      </c>
      <c r="B104" s="63">
        <v>1000000</v>
      </c>
      <c r="C104" s="63">
        <v>4000000</v>
      </c>
      <c r="D104" s="63">
        <v>-118000000</v>
      </c>
      <c r="E104" s="63">
        <f>Table13[[#This Row],[10188628360.0000]]+Table13[[#This Row],[-9136554920.0000]]</f>
        <v>-114000000</v>
      </c>
      <c r="F104" s="63">
        <v>1000000</v>
      </c>
      <c r="G104" s="63">
        <v>4000000</v>
      </c>
      <c r="H104" s="63">
        <v>62000000</v>
      </c>
      <c r="I104" s="63">
        <f>Table13[[#This Row],[-7423957592.0000]]+Table13[[#This Row],[Column7]]</f>
        <v>66000000</v>
      </c>
    </row>
    <row r="105" spans="1:9" ht="23.1" customHeight="1" x14ac:dyDescent="0.45">
      <c r="A105" s="53" t="s">
        <v>197</v>
      </c>
      <c r="B105" s="63">
        <v>0</v>
      </c>
      <c r="C105" s="63">
        <v>0</v>
      </c>
      <c r="D105" s="63">
        <v>-19921000</v>
      </c>
      <c r="E105" s="63">
        <f>Table13[[#This Row],[10188628360.0000]]+Table13[[#This Row],[-9136554920.0000]]</f>
        <v>-19921000</v>
      </c>
      <c r="F105" s="63">
        <v>0</v>
      </c>
      <c r="G105" s="63">
        <v>0</v>
      </c>
      <c r="H105" s="63">
        <v>0</v>
      </c>
      <c r="I105" s="63">
        <f>Table13[[#This Row],[-7423957592.0000]]+Table13[[#This Row],[Column7]]</f>
        <v>0</v>
      </c>
    </row>
    <row r="106" spans="1:9" ht="23.1" customHeight="1" x14ac:dyDescent="0.45">
      <c r="A106" s="53" t="s">
        <v>180</v>
      </c>
      <c r="B106" s="63">
        <v>0</v>
      </c>
      <c r="C106" s="63">
        <v>0</v>
      </c>
      <c r="D106" s="63">
        <v>-52000000</v>
      </c>
      <c r="E106" s="63">
        <f>Table13[[#This Row],[10188628360.0000]]+Table13[[#This Row],[-9136554920.0000]]</f>
        <v>-52000000</v>
      </c>
      <c r="F106" s="63">
        <v>0</v>
      </c>
      <c r="G106" s="63">
        <v>0</v>
      </c>
      <c r="H106" s="63">
        <v>0</v>
      </c>
      <c r="I106" s="63">
        <f>Table13[[#This Row],[-7423957592.0000]]+Table13[[#This Row],[Column7]]</f>
        <v>0</v>
      </c>
    </row>
    <row r="107" spans="1:9" ht="23.1" customHeight="1" x14ac:dyDescent="0.45">
      <c r="A107" s="53" t="s">
        <v>195</v>
      </c>
      <c r="B107" s="63">
        <v>2000</v>
      </c>
      <c r="C107" s="63">
        <v>18800000</v>
      </c>
      <c r="D107" s="63">
        <v>-993622150</v>
      </c>
      <c r="E107" s="63">
        <f>Table13[[#This Row],[10188628360.0000]]+Table13[[#This Row],[-9136554920.0000]]</f>
        <v>-974822150</v>
      </c>
      <c r="F107" s="63">
        <v>2000</v>
      </c>
      <c r="G107" s="63">
        <v>18800000</v>
      </c>
      <c r="H107" s="63">
        <v>-15937150</v>
      </c>
      <c r="I107" s="63">
        <f>Table13[[#This Row],[-7423957592.0000]]+Table13[[#This Row],[Column7]]</f>
        <v>2862850</v>
      </c>
    </row>
    <row r="108" spans="1:9" ht="23.1" customHeight="1" x14ac:dyDescent="0.45">
      <c r="A108" s="53" t="s">
        <v>193</v>
      </c>
      <c r="B108" s="63">
        <v>118000</v>
      </c>
      <c r="C108" s="63">
        <v>590000</v>
      </c>
      <c r="D108" s="63">
        <v>344784742</v>
      </c>
      <c r="E108" s="63">
        <f>Table13[[#This Row],[10188628360.0000]]+Table13[[#This Row],[-9136554920.0000]]</f>
        <v>345374742</v>
      </c>
      <c r="F108" s="63">
        <v>118000</v>
      </c>
      <c r="G108" s="63">
        <v>590000</v>
      </c>
      <c r="H108" s="63">
        <v>554034742</v>
      </c>
      <c r="I108" s="63">
        <f>Table13[[#This Row],[-7423957592.0000]]+Table13[[#This Row],[Column7]]</f>
        <v>554624742</v>
      </c>
    </row>
    <row r="109" spans="1:9" ht="23.1" customHeight="1" x14ac:dyDescent="0.45">
      <c r="A109" s="53" t="s">
        <v>256</v>
      </c>
      <c r="B109" s="63">
        <v>13000</v>
      </c>
      <c r="C109" s="63">
        <v>160940000</v>
      </c>
      <c r="D109" s="63">
        <v>104780000</v>
      </c>
      <c r="E109" s="63">
        <v>56160000</v>
      </c>
      <c r="F109" s="63">
        <v>13000</v>
      </c>
      <c r="G109" s="63">
        <v>160940000</v>
      </c>
      <c r="H109" s="63">
        <v>104780000</v>
      </c>
      <c r="I109" s="63">
        <v>56160000</v>
      </c>
    </row>
    <row r="110" spans="1:9" ht="23.1" customHeight="1" x14ac:dyDescent="0.45">
      <c r="A110" s="53" t="s">
        <v>169</v>
      </c>
      <c r="B110" s="63">
        <v>0</v>
      </c>
      <c r="C110" s="63">
        <v>0</v>
      </c>
      <c r="D110" s="63">
        <v>-180000000</v>
      </c>
      <c r="E110" s="63">
        <f>Table13[[#This Row],[10188628360.0000]]+Table13[[#This Row],[-9136554920.0000]]</f>
        <v>-180000000</v>
      </c>
      <c r="F110" s="63">
        <v>0</v>
      </c>
      <c r="G110" s="63">
        <v>0</v>
      </c>
      <c r="H110" s="63">
        <v>0</v>
      </c>
      <c r="I110" s="63">
        <f>Table13[[#This Row],[-7423957592.0000]]+Table13[[#This Row],[Column7]]</f>
        <v>0</v>
      </c>
    </row>
    <row r="111" spans="1:9" ht="23.1" customHeight="1" x14ac:dyDescent="0.45">
      <c r="A111" s="53" t="s">
        <v>167</v>
      </c>
      <c r="B111" s="63">
        <v>0</v>
      </c>
      <c r="C111" s="63">
        <v>0</v>
      </c>
      <c r="D111" s="63">
        <v>-94902494</v>
      </c>
      <c r="E111" s="63">
        <f>Table13[[#This Row],[10188628360.0000]]+Table13[[#This Row],[-9136554920.0000]]</f>
        <v>-94902494</v>
      </c>
      <c r="F111" s="63">
        <v>0</v>
      </c>
      <c r="G111" s="63">
        <v>0</v>
      </c>
      <c r="H111" s="63">
        <v>0</v>
      </c>
      <c r="I111" s="63">
        <f>Table13[[#This Row],[-7423957592.0000]]+Table13[[#This Row],[Column7]]</f>
        <v>0</v>
      </c>
    </row>
    <row r="112" spans="1:9" ht="23.1" customHeight="1" thickBot="1" x14ac:dyDescent="0.5">
      <c r="A112" s="53" t="s">
        <v>182</v>
      </c>
      <c r="B112" s="63">
        <v>100000</v>
      </c>
      <c r="C112" s="63">
        <v>71000000</v>
      </c>
      <c r="D112" s="63">
        <v>9954000</v>
      </c>
      <c r="E112" s="63">
        <f>Table13[[#This Row],[10188628360.0000]]+Table13[[#This Row],[-9136554920.0000]]</f>
        <v>80954000</v>
      </c>
      <c r="F112" s="63">
        <v>100000</v>
      </c>
      <c r="G112" s="63">
        <v>71000000</v>
      </c>
      <c r="H112" s="63">
        <v>18000000</v>
      </c>
      <c r="I112" s="63">
        <f>Table13[[#This Row],[-7423957592.0000]]+Table13[[#This Row],[Column7]]</f>
        <v>89000000</v>
      </c>
    </row>
    <row r="113" spans="1:15" ht="23.1" customHeight="1" thickBot="1" x14ac:dyDescent="0.5">
      <c r="A113" s="64" t="s">
        <v>60</v>
      </c>
      <c r="B113" s="65"/>
      <c r="C113" s="65">
        <f t="shared" ref="B113:E113" si="0">SUBTOTAL(109,C7:C112)</f>
        <v>518492238393</v>
      </c>
      <c r="D113" s="65">
        <f t="shared" si="0"/>
        <v>-640890785914</v>
      </c>
      <c r="E113" s="65">
        <f t="shared" si="0"/>
        <v>-122502851271</v>
      </c>
      <c r="F113" s="65">
        <f>SUBTOTAL(109,F7:F112)</f>
        <v>588520719</v>
      </c>
      <c r="G113" s="65">
        <f>SUBTOTAL(109,G7:G112)</f>
        <v>518492238393</v>
      </c>
      <c r="H113" s="65">
        <f>SUBTOTAL(109,H7:H112)</f>
        <v>-581059918585</v>
      </c>
      <c r="I113" s="65">
        <f>SUBTOTAL(109,I7:I112)</f>
        <v>-62774621472</v>
      </c>
    </row>
    <row r="114" spans="1:15" ht="23.1" customHeight="1" thickTop="1" x14ac:dyDescent="0.45">
      <c r="A114" s="12"/>
      <c r="B114" s="123"/>
      <c r="C114" s="123"/>
      <c r="D114" s="124"/>
      <c r="E114" s="124"/>
      <c r="F114" s="123"/>
      <c r="G114" s="124"/>
      <c r="H114" s="124"/>
      <c r="I114" s="124"/>
    </row>
    <row r="115" spans="1:15" ht="21" x14ac:dyDescent="0.45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</row>
    <row r="116" spans="1:15" ht="21" x14ac:dyDescent="0.45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</row>
    <row r="117" spans="1:15" x14ac:dyDescent="0.45">
      <c r="E117" s="83"/>
    </row>
    <row r="118" spans="1:15" x14ac:dyDescent="0.45">
      <c r="H118" s="121"/>
      <c r="I118" s="122"/>
    </row>
    <row r="119" spans="1:15" x14ac:dyDescent="0.45">
      <c r="A119" s="84"/>
      <c r="C119" s="83"/>
      <c r="I119" s="82"/>
    </row>
    <row r="120" spans="1:15" x14ac:dyDescent="0.45">
      <c r="A120" s="83"/>
      <c r="C120" s="83"/>
      <c r="D120" s="84"/>
      <c r="I120" s="84"/>
    </row>
    <row r="121" spans="1:15" x14ac:dyDescent="0.45">
      <c r="D121" s="83"/>
    </row>
    <row r="122" spans="1:15" x14ac:dyDescent="0.45">
      <c r="D122" s="84"/>
    </row>
    <row r="123" spans="1:15" x14ac:dyDescent="0.45">
      <c r="D123" s="83"/>
    </row>
    <row r="125" spans="1:15" x14ac:dyDescent="0.45">
      <c r="D125" s="83"/>
    </row>
  </sheetData>
  <mergeCells count="6"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73" orientation="landscape" horizontalDpi="4294967295" verticalDpi="4294967295" r:id="rId1"/>
  <headerFooter differentOddEven="1" differentFirst="1"/>
  <ignoredErrors>
    <ignoredError sqref="I109 I10 I113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</vt:lpstr>
      <vt:lpstr> سهام</vt:lpstr>
      <vt:lpstr>اوراق مشتقه</vt:lpstr>
      <vt:lpstr>درآمدها</vt:lpstr>
      <vt:lpstr>سپرده</vt:lpstr>
      <vt:lpstr>سود سپرده بانکی</vt:lpstr>
      <vt:lpstr>درآمد سود سهام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اوراق بها</vt:lpstr>
      <vt:lpstr>درآمد سرمایه گذاری در صندوق</vt:lpstr>
      <vt:lpstr>درآمد سپرده بانکی</vt:lpstr>
      <vt:lpstr>سایر درآمدها</vt:lpstr>
      <vt:lpstr>' سهام'!Print_Area</vt:lpstr>
      <vt:lpstr>'1'!Print_Area</vt:lpstr>
      <vt:lpstr>'اوراق مشتقه'!Print_Area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Sahar Mirpour</cp:lastModifiedBy>
  <cp:lastPrinted>2022-07-11T16:32:10Z</cp:lastPrinted>
  <dcterms:created xsi:type="dcterms:W3CDTF">2017-11-22T14:26:20Z</dcterms:created>
  <dcterms:modified xsi:type="dcterms:W3CDTF">2026-02-28T06:24:31Z</dcterms:modified>
</cp:coreProperties>
</file>